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6708" windowWidth="14316" windowHeight="6720" tabRatio="397" activeTab="1"/>
  </bookViews>
  <sheets>
    <sheet name="Free Adj" sheetId="3" r:id="rId1"/>
    <sheet name="Const Adj" sheetId="1" r:id="rId2"/>
  </sheets>
  <definedNames>
    <definedName name="_xlnm._FilterDatabase" localSheetId="0" hidden="1">'Free Adj'!$A$1:$Q$77</definedName>
    <definedName name="_xlnm.Print_Titles" localSheetId="1">'Const Adj'!$1:$5</definedName>
    <definedName name="_xlnm.Print_Titles" localSheetId="0">'Free Adj'!$1:$5</definedName>
  </definedNames>
  <calcPr calcId="145621"/>
</workbook>
</file>

<file path=xl/calcChain.xml><?xml version="1.0" encoding="utf-8"?>
<calcChain xmlns="http://schemas.openxmlformats.org/spreadsheetml/2006/main">
  <c r="D72" i="1" l="1"/>
  <c r="L72" i="1" s="1"/>
  <c r="P69" i="1" l="1"/>
  <c r="P68" i="1"/>
  <c r="P67" i="1"/>
  <c r="P66" i="1"/>
  <c r="P65" i="1"/>
  <c r="P64" i="1"/>
  <c r="P63" i="1"/>
  <c r="P62" i="1"/>
  <c r="P61" i="1"/>
  <c r="P60" i="1"/>
  <c r="P59" i="1"/>
  <c r="P58" i="1"/>
  <c r="P57" i="1"/>
  <c r="P53" i="1"/>
  <c r="P52" i="1"/>
  <c r="P8" i="1"/>
  <c r="P7" i="1"/>
  <c r="P6" i="1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3" i="3"/>
  <c r="P52" i="3"/>
  <c r="P8" i="3"/>
  <c r="P7" i="3"/>
  <c r="P6" i="3"/>
  <c r="P77" i="1" l="1"/>
  <c r="P76" i="1"/>
  <c r="P75" i="1"/>
  <c r="P74" i="1"/>
  <c r="P73" i="1"/>
  <c r="P71" i="1"/>
  <c r="P70" i="1"/>
  <c r="P51" i="1"/>
  <c r="L54" i="1"/>
  <c r="P54" i="1" s="1"/>
  <c r="P24" i="1" l="1"/>
  <c r="P9" i="1"/>
  <c r="O77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P72" i="1"/>
  <c r="L56" i="1"/>
  <c r="L55" i="1"/>
  <c r="L49" i="1"/>
  <c r="O49" i="1" s="1"/>
  <c r="K56" i="1"/>
  <c r="K55" i="1"/>
  <c r="K54" i="1"/>
  <c r="K49" i="1"/>
  <c r="P9" i="3"/>
  <c r="P24" i="3"/>
  <c r="P76" i="3"/>
  <c r="O55" i="1" l="1"/>
  <c r="P55" i="1"/>
  <c r="O56" i="1"/>
  <c r="P56" i="1"/>
  <c r="O72" i="1"/>
  <c r="D72" i="3"/>
  <c r="L56" i="3"/>
  <c r="P56" i="3" s="1"/>
  <c r="L55" i="3"/>
  <c r="P55" i="3" s="1"/>
  <c r="L54" i="3"/>
  <c r="P54" i="3" s="1"/>
  <c r="L49" i="3"/>
  <c r="O58" i="3" l="1"/>
  <c r="O76" i="3"/>
  <c r="O69" i="3"/>
  <c r="O24" i="3"/>
  <c r="O9" i="3"/>
  <c r="L72" i="3"/>
  <c r="P77" i="3" l="1"/>
  <c r="P75" i="3"/>
  <c r="P74" i="3"/>
  <c r="P73" i="3"/>
  <c r="P72" i="3"/>
  <c r="P71" i="3"/>
  <c r="P70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O72" i="3" l="1"/>
  <c r="P50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12" i="1"/>
  <c r="P10" i="1"/>
  <c r="P11" i="1"/>
  <c r="P23" i="1"/>
  <c r="P22" i="1"/>
  <c r="P21" i="1"/>
  <c r="P20" i="1"/>
  <c r="P19" i="1"/>
  <c r="P18" i="1"/>
  <c r="P17" i="1"/>
  <c r="P16" i="1"/>
  <c r="P15" i="1"/>
  <c r="P14" i="1"/>
  <c r="P13" i="1"/>
  <c r="O6" i="1" l="1"/>
  <c r="P49" i="1"/>
  <c r="K56" i="3"/>
  <c r="K55" i="3"/>
  <c r="O54" i="3"/>
  <c r="K54" i="3"/>
  <c r="K49" i="3"/>
  <c r="O77" i="3"/>
  <c r="O75" i="3"/>
  <c r="O74" i="3"/>
  <c r="O73" i="3"/>
  <c r="O71" i="3"/>
  <c r="O70" i="3"/>
  <c r="O68" i="3"/>
  <c r="O67" i="3"/>
  <c r="O66" i="3"/>
  <c r="O65" i="3"/>
  <c r="O64" i="3"/>
  <c r="O63" i="3"/>
  <c r="O62" i="3"/>
  <c r="O61" i="3"/>
  <c r="O60" i="3"/>
  <c r="O59" i="3"/>
  <c r="O57" i="3"/>
  <c r="O56" i="3"/>
  <c r="O55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8" i="3"/>
  <c r="O7" i="3"/>
  <c r="O6" i="3"/>
  <c r="Q69" i="1" l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0" i="1"/>
  <c r="Q49" i="1"/>
  <c r="Q48" i="1"/>
  <c r="Q47" i="1"/>
  <c r="Q46" i="1"/>
  <c r="Q45" i="1"/>
  <c r="Q44" i="1"/>
  <c r="Q43" i="1"/>
  <c r="Q42" i="1"/>
  <c r="Q41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1" i="1"/>
  <c r="Q9" i="1"/>
  <c r="Q8" i="1"/>
  <c r="Q7" i="1"/>
  <c r="Q6" i="1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3" i="3"/>
  <c r="Q52" i="3"/>
  <c r="Q50" i="3"/>
  <c r="Q48" i="3"/>
  <c r="Q47" i="3"/>
  <c r="Q46" i="3"/>
  <c r="Q45" i="3"/>
  <c r="Q44" i="3"/>
  <c r="Q43" i="3"/>
  <c r="Q42" i="3"/>
  <c r="Q41" i="3"/>
  <c r="Q39" i="3"/>
  <c r="Q38" i="3"/>
  <c r="Q37" i="3"/>
  <c r="Q36" i="3"/>
  <c r="Q35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1" i="3"/>
  <c r="Q9" i="3"/>
  <c r="Q8" i="3"/>
  <c r="Q7" i="3"/>
  <c r="Q6" i="3"/>
  <c r="M37" i="3" l="1"/>
  <c r="N55" i="3"/>
  <c r="N56" i="3"/>
  <c r="Q56" i="3" l="1"/>
  <c r="Q55" i="3"/>
  <c r="Q54" i="3"/>
  <c r="Q49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4" i="3"/>
  <c r="N53" i="3"/>
  <c r="N52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39" i="3"/>
  <c r="M39" i="3"/>
  <c r="N38" i="3"/>
  <c r="M38" i="3"/>
  <c r="N37" i="3"/>
  <c r="N36" i="3"/>
  <c r="M36" i="3"/>
  <c r="N35" i="3"/>
  <c r="M35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1" i="3"/>
  <c r="M11" i="3"/>
  <c r="N9" i="3"/>
  <c r="M9" i="3"/>
  <c r="N8" i="3"/>
  <c r="N7" i="3"/>
  <c r="N6" i="3"/>
  <c r="N56" i="1"/>
  <c r="N55" i="1"/>
  <c r="M9" i="1" l="1"/>
  <c r="M11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39" i="1"/>
  <c r="M38" i="1"/>
  <c r="M37" i="1"/>
  <c r="M36" i="1"/>
  <c r="M35" i="1"/>
  <c r="M50" i="1"/>
  <c r="M49" i="1"/>
  <c r="M48" i="1"/>
  <c r="M47" i="1"/>
  <c r="M46" i="1"/>
  <c r="M45" i="1"/>
  <c r="M44" i="1"/>
  <c r="M43" i="1"/>
  <c r="M42" i="1"/>
  <c r="M41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4" i="1"/>
  <c r="N53" i="1"/>
  <c r="N52" i="1"/>
  <c r="N50" i="1"/>
  <c r="N49" i="1"/>
  <c r="N48" i="1"/>
  <c r="N47" i="1"/>
  <c r="N46" i="1"/>
  <c r="N45" i="1"/>
  <c r="N44" i="1"/>
  <c r="N43" i="1"/>
  <c r="N42" i="1"/>
  <c r="N41" i="1"/>
  <c r="N39" i="1"/>
  <c r="N38" i="1"/>
  <c r="N37" i="1"/>
  <c r="N36" i="1"/>
  <c r="N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1" i="1"/>
  <c r="N9" i="1"/>
  <c r="N8" i="1"/>
  <c r="N7" i="1"/>
  <c r="N6" i="1"/>
</calcChain>
</file>

<file path=xl/sharedStrings.xml><?xml version="1.0" encoding="utf-8"?>
<sst xmlns="http://schemas.openxmlformats.org/spreadsheetml/2006/main" count="206" uniqueCount="107">
  <si>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</si>
  <si>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</si>
  <si>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</si>
  <si>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</si>
  <si>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</si>
  <si>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</si>
  <si>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</si>
  <si>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</si>
  <si>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</si>
  <si>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</si>
  <si>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</si>
  <si>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</si>
  <si>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</si>
  <si>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</si>
  <si>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</si>
  <si>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</si>
  <si>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</si>
  <si>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</si>
  <si>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</si>
  <si>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</si>
  <si>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</si>
  <si>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</si>
  <si>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</si>
  <si>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</si>
  <si>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</si>
  <si>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</si>
  <si>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</si>
  <si>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</si>
  <si>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</si>
  <si>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</si>
  <si>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</si>
  <si>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</si>
  <si>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</si>
  <si>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</si>
  <si>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</si>
  <si>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</si>
  <si>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</si>
  <si>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</si>
  <si>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</si>
  <si>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</si>
  <si>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</si>
  <si>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</si>
  <si>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</si>
  <si>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</si>
  <si>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</si>
  <si>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</si>
  <si>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</si>
  <si>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</si>
  <si>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</si>
  <si>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</si>
  <si>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HS2494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</si>
  <si>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</si>
  <si>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</si>
  <si>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</si>
  <si>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</si>
  <si>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</si>
  <si>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</si>
  <si>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</si>
  <si>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</si>
  <si>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</si>
  <si>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</si>
  <si>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</si>
  <si>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</si>
  <si>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</si>
  <si>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</si>
  <si>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</si>
  <si>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</si>
  <si>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</si>
  <si>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</si>
  <si>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</si>
  <si>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</si>
  <si>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</si>
  <si>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</si>
  <si>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</si>
  <si>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</si>
  <si>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</si>
  <si>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</si>
  <si>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</si>
  <si>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</si>
  <si>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</si>
  <si>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</si>
  <si>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1005 RESECT</t>
  </si>
  <si>
    <t>F 158 RESET 1967</t>
  </si>
  <si>
    <t>MARTIN 2008</t>
  </si>
  <si>
    <t>X1235</t>
  </si>
  <si>
    <t>KAKTUS</t>
  </si>
  <si>
    <t>HETFIELD</t>
  </si>
  <si>
    <t>RBF 1055 RESET</t>
  </si>
  <si>
    <t>160R</t>
  </si>
  <si>
    <t>Central Valley California</t>
  </si>
  <si>
    <t>U.S. Bureau of Reclamation Static GPS Survey  for Subsidence Monitoring</t>
  </si>
  <si>
    <t>Free Adjustment - December 2014</t>
  </si>
  <si>
    <t>NAVD 88</t>
  </si>
  <si>
    <t>NAD 83 (2007) CA Zone 4 - US Feet</t>
  </si>
  <si>
    <t>NAVD 1988 Elevation of Monitoring Point (feet)</t>
  </si>
  <si>
    <t>Shorter Duration  (Calculation starts with first December occupation)</t>
  </si>
  <si>
    <t>Constrained Adj - December 2014</t>
  </si>
  <si>
    <t>Delta elevation from DH6665R to DH6665 = -0.8719 feet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</si>
  <si>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</si>
  <si>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</si>
  <si>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</si>
  <si>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</si>
  <si>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</si>
  <si>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DH6665 was flooded out during Dec Survey, an eccentric point (DH6665R) was set and a level loop run to DH6665 when it dried out in January.</t>
  </si>
  <si>
    <t>GPS observation point moved out of road for safety July 2014. Elevations adjusted to original point via levels. See below for Deltas to apply</t>
  </si>
  <si>
    <t>DH6665R</t>
  </si>
  <si>
    <t>Bureau of Reclamation Static GPS Survey  for Subsidence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</si>
</sst>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11" xfId="0" applyFill="1" applyBorder="1" applyAlignment="1">
      <alignment horizontal="left"/>
    </xf>
    <xf numFmtId="0" fontId="0" fillId="34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7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Fill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"/>
  <sheetViews>
    <sheetView workbookViewId="0">
      <pane ySplit="5" topLeftCell="A6" activePane="bottomLeft" state="frozen"/>
      <selection pane="bottomLeft" activeCell="P40" sqref="P40"/>
    </sheetView>
  </sheetViews>
  <sheetFormatPr defaultRowHeight="14.4" x14ac:dyDescent="0.3"/>
  <cols>
    <col min="1" max="1" width="9.109375" style="2"/>
    <col min="2" max="3" width="15.6640625" customWidth="1"/>
    <col min="4" max="4" width="9.44140625" bestFit="1" customWidth="1"/>
    <col min="5" max="5" width="22.44140625" style="1" customWidth="1"/>
    <col min="6" max="11" width="10.6640625" customWidth="1"/>
    <col min="12" max="12" width="10.6640625" style="14" customWidth="1"/>
    <col min="13" max="15" width="10.6640625" customWidth="1"/>
    <col min="16" max="16" width="10.6640625" style="13" customWidth="1"/>
    <col min="17" max="17" width="10.6640625" customWidth="1"/>
    <col min="19" max="19" width="20.33203125" style="8" customWidth="1"/>
    <col min="20" max="23" width="9.33203125" style="9" customWidth="1"/>
    <col min="24" max="24" width="14" style="8" customWidth="1"/>
  </cols>
  <sheetData>
    <row r="1" spans="1:24" s="29" customFormat="1" ht="18.75" x14ac:dyDescent="0.3">
      <c r="A1" s="59" t="s">
        <v>90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S1" s="8"/>
      <c r="T1" s="9"/>
      <c r="U1" s="9"/>
      <c r="V1" s="9"/>
      <c r="W1" s="9"/>
      <c r="X1" s="8"/>
    </row>
    <row r="2" spans="1:24" s="29" customFormat="1" ht="18.75" x14ac:dyDescent="0.3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S2" s="8"/>
      <c r="T2" s="9"/>
      <c r="U2" s="9"/>
      <c r="V2" s="9"/>
      <c r="W2" s="9"/>
      <c r="X2" s="8"/>
    </row>
    <row r="3" spans="1:24" s="29" customFormat="1" ht="15" x14ac:dyDescent="0.25">
      <c r="A3" s="33"/>
      <c r="B3" s="63" t="s">
        <v>91</v>
      </c>
      <c r="C3" s="63"/>
      <c r="D3" s="63"/>
      <c r="E3" s="37"/>
      <c r="F3" s="60"/>
      <c r="G3" s="60"/>
      <c r="H3" s="60"/>
      <c r="I3" s="60"/>
      <c r="J3" s="60"/>
      <c r="K3" s="60"/>
      <c r="L3" s="60"/>
      <c r="M3" s="64" t="s">
        <v>98</v>
      </c>
      <c r="N3" s="65"/>
      <c r="O3" s="65"/>
      <c r="P3" s="66"/>
      <c r="Q3" s="35"/>
      <c r="S3" s="8"/>
      <c r="T3" s="9"/>
      <c r="U3" s="9"/>
      <c r="V3" s="9"/>
      <c r="W3" s="9"/>
      <c r="X3" s="8"/>
    </row>
    <row r="4" spans="1:24" ht="15" x14ac:dyDescent="0.25">
      <c r="A4" s="57"/>
      <c r="B4" s="61" t="s">
        <v>93</v>
      </c>
      <c r="C4" s="62"/>
      <c r="D4" s="36" t="s">
        <v>92</v>
      </c>
      <c r="E4" s="37"/>
      <c r="F4" s="64" t="s">
        <v>94</v>
      </c>
      <c r="G4" s="65"/>
      <c r="H4" s="65"/>
      <c r="I4" s="65"/>
      <c r="J4" s="65"/>
      <c r="K4" s="65"/>
      <c r="L4" s="66"/>
      <c r="M4" s="50">
        <v>40878</v>
      </c>
      <c r="N4" s="51">
        <v>41244</v>
      </c>
      <c r="O4" s="52">
        <v>41609</v>
      </c>
      <c r="P4" s="52">
        <v>40878</v>
      </c>
      <c r="Q4" s="5">
        <v>41456</v>
      </c>
      <c r="S4"/>
      <c r="T4"/>
      <c r="U4"/>
      <c r="V4"/>
      <c r="W4"/>
      <c r="X4"/>
    </row>
    <row r="5" spans="1:24" x14ac:dyDescent="0.3">
      <c r="A5" s="32" t="s">
        <v>58</v>
      </c>
      <c r="B5" s="32" t="s">
        <v>59</v>
      </c>
      <c r="C5" s="34" t="s">
        <v>60</v>
      </c>
      <c r="D5" s="31" t="s">
        <v>61</v>
      </c>
      <c r="E5" s="3" t="s">
        <v>62</v>
      </c>
      <c r="F5" s="30">
        <v>40878</v>
      </c>
      <c r="G5" s="5">
        <v>41091</v>
      </c>
      <c r="H5" s="5">
        <v>41244</v>
      </c>
      <c r="I5" s="5">
        <v>41456</v>
      </c>
      <c r="J5" s="5">
        <v>41609</v>
      </c>
      <c r="K5" s="5">
        <v>41821</v>
      </c>
      <c r="L5" s="5">
        <v>41974</v>
      </c>
      <c r="M5" s="38">
        <v>41244</v>
      </c>
      <c r="N5" s="38">
        <v>41609</v>
      </c>
      <c r="O5" s="38">
        <v>41974</v>
      </c>
      <c r="P5" s="38">
        <v>41974</v>
      </c>
      <c r="Q5" s="38">
        <v>41821</v>
      </c>
      <c r="S5" s="58"/>
      <c r="T5"/>
      <c r="U5"/>
      <c r="V5"/>
      <c r="W5"/>
      <c r="X5"/>
    </row>
    <row r="6" spans="1:24" x14ac:dyDescent="0.3">
      <c r="A6" s="3">
        <v>29</v>
      </c>
      <c r="B6" s="44">
        <v>2255715.284</v>
      </c>
      <c r="C6" s="44">
        <v>6232765.4249999998</v>
      </c>
      <c r="D6" s="44">
        <v>278.589</v>
      </c>
      <c r="E6" s="6" t="s">
        <v>0</v>
      </c>
      <c r="F6" s="39"/>
      <c r="G6" s="39">
        <v>279.42200000000003</v>
      </c>
      <c r="H6" s="39">
        <v>279.26499999999999</v>
      </c>
      <c r="I6" s="39">
        <v>279.24599999999998</v>
      </c>
      <c r="J6" s="39">
        <v>278.84500000000003</v>
      </c>
      <c r="K6" s="39">
        <v>278.726</v>
      </c>
      <c r="L6" s="39">
        <v>278.589</v>
      </c>
      <c r="M6" s="40"/>
      <c r="N6" s="39">
        <f>J6-H6</f>
        <v>-0.41999999999995907</v>
      </c>
      <c r="O6" s="41">
        <f>L6-J6</f>
        <v>-0.25600000000002865</v>
      </c>
      <c r="P6" s="40">
        <f>(L6-H6)/2</f>
        <v>-0.33799999999999386</v>
      </c>
      <c r="Q6" s="41">
        <f>K6-I6</f>
        <v>-0.51999999999998181</v>
      </c>
      <c r="S6" s="58"/>
      <c r="T6"/>
      <c r="U6"/>
      <c r="V6"/>
      <c r="W6"/>
      <c r="X6"/>
    </row>
    <row r="7" spans="1:24" x14ac:dyDescent="0.3">
      <c r="A7" s="3">
        <v>62</v>
      </c>
      <c r="B7" s="39">
        <v>2138252.5830000001</v>
      </c>
      <c r="C7" s="39">
        <v>6339533.1169999996</v>
      </c>
      <c r="D7" s="39">
        <v>288.82400000000001</v>
      </c>
      <c r="E7" s="6" t="s">
        <v>1</v>
      </c>
      <c r="F7" s="39"/>
      <c r="G7" s="39">
        <v>289.17399999999998</v>
      </c>
      <c r="H7" s="39">
        <v>288.97800000000001</v>
      </c>
      <c r="I7" s="39">
        <v>289.06900000000002</v>
      </c>
      <c r="J7" s="39">
        <v>288.74599999999998</v>
      </c>
      <c r="K7" s="39">
        <v>288.87200000000001</v>
      </c>
      <c r="L7" s="39">
        <v>288.82400000000001</v>
      </c>
      <c r="M7" s="40"/>
      <c r="N7" s="39">
        <f>J7-H7</f>
        <v>-0.23200000000002774</v>
      </c>
      <c r="O7" s="41">
        <f t="shared" ref="O7:O70" si="0">L7-J7</f>
        <v>7.8000000000031378E-2</v>
      </c>
      <c r="P7" s="40">
        <f>(L7-H7)/2</f>
        <v>-7.6999999999998181E-2</v>
      </c>
      <c r="Q7" s="41">
        <f>K7-I7</f>
        <v>-0.19700000000000273</v>
      </c>
      <c r="S7" s="58"/>
      <c r="T7"/>
      <c r="U7"/>
      <c r="V7"/>
      <c r="W7"/>
      <c r="X7"/>
    </row>
    <row r="8" spans="1:24" ht="15" x14ac:dyDescent="0.25">
      <c r="A8" s="3">
        <v>63</v>
      </c>
      <c r="B8" s="39">
        <v>2068328.425</v>
      </c>
      <c r="C8" s="39">
        <v>6163768.0039999997</v>
      </c>
      <c r="D8" s="39">
        <v>329.14800000000002</v>
      </c>
      <c r="E8" s="6" t="s">
        <v>52</v>
      </c>
      <c r="F8" s="39"/>
      <c r="G8" s="39">
        <v>330.108</v>
      </c>
      <c r="H8" s="39">
        <v>330.06200000000001</v>
      </c>
      <c r="I8" s="39">
        <v>329.892</v>
      </c>
      <c r="J8" s="39">
        <v>329.53800000000001</v>
      </c>
      <c r="K8" s="39">
        <v>329.02499999999998</v>
      </c>
      <c r="L8" s="39">
        <v>329.14800000000002</v>
      </c>
      <c r="M8" s="40"/>
      <c r="N8" s="39">
        <f t="shared" ref="N8:N9" si="1">J8-H8</f>
        <v>-0.52400000000000091</v>
      </c>
      <c r="O8" s="41">
        <f t="shared" si="0"/>
        <v>-0.38999999999998636</v>
      </c>
      <c r="P8" s="40">
        <f>(L8-H8)/2</f>
        <v>-0.45699999999999363</v>
      </c>
      <c r="Q8" s="41">
        <f>K8-I8</f>
        <v>-0.86700000000001864</v>
      </c>
      <c r="S8"/>
      <c r="T8"/>
      <c r="U8"/>
      <c r="V8"/>
      <c r="W8"/>
      <c r="X8"/>
    </row>
    <row r="9" spans="1:24" ht="15" x14ac:dyDescent="0.25">
      <c r="A9" s="3">
        <v>101</v>
      </c>
      <c r="B9" s="39">
        <v>2213141.1510000001</v>
      </c>
      <c r="C9" s="39">
        <v>6133281.4369999999</v>
      </c>
      <c r="D9" s="39">
        <v>141.36799999999999</v>
      </c>
      <c r="E9" s="6" t="s">
        <v>64</v>
      </c>
      <c r="F9" s="39">
        <v>141.89400000000001</v>
      </c>
      <c r="G9" s="39">
        <v>141.75299999999999</v>
      </c>
      <c r="H9" s="39">
        <v>141.78399999999999</v>
      </c>
      <c r="I9" s="39">
        <v>141.66800000000001</v>
      </c>
      <c r="J9" s="39">
        <v>141.39400000000001</v>
      </c>
      <c r="K9" s="39">
        <v>141.35400000000001</v>
      </c>
      <c r="L9" s="39">
        <v>141.36799999999999</v>
      </c>
      <c r="M9" s="39">
        <f>H9-F9</f>
        <v>-0.11000000000001364</v>
      </c>
      <c r="N9" s="39">
        <f t="shared" si="1"/>
        <v>-0.38999999999998636</v>
      </c>
      <c r="O9" s="41">
        <f t="shared" si="0"/>
        <v>-2.6000000000010459E-2</v>
      </c>
      <c r="P9" s="39">
        <f t="shared" ref="P9:P50" si="2">(L9-F9)/3</f>
        <v>-0.17533333333333681</v>
      </c>
      <c r="Q9" s="41">
        <f>K9-I9</f>
        <v>-0.31399999999999295</v>
      </c>
      <c r="S9"/>
      <c r="T9"/>
      <c r="U9"/>
      <c r="V9"/>
      <c r="W9"/>
      <c r="X9"/>
    </row>
    <row r="10" spans="1:24" ht="15" x14ac:dyDescent="0.25">
      <c r="A10" s="3">
        <v>108</v>
      </c>
      <c r="B10" s="39">
        <v>2342536.7179999999</v>
      </c>
      <c r="C10" s="39">
        <v>6022775.8229999999</v>
      </c>
      <c r="D10" s="39">
        <v>78.95</v>
      </c>
      <c r="E10" s="6" t="s">
        <v>2</v>
      </c>
      <c r="F10" s="39">
        <v>79.126000000000005</v>
      </c>
      <c r="G10" s="39"/>
      <c r="H10" s="39"/>
      <c r="I10" s="39"/>
      <c r="J10" s="39">
        <v>78.941999999999993</v>
      </c>
      <c r="K10" s="39">
        <v>79.093000000000004</v>
      </c>
      <c r="L10" s="39">
        <v>78.95</v>
      </c>
      <c r="M10" s="39"/>
      <c r="N10" s="39"/>
      <c r="O10" s="41">
        <f t="shared" si="0"/>
        <v>8.0000000000097771E-3</v>
      </c>
      <c r="P10" s="39">
        <f t="shared" si="2"/>
        <v>-5.8666666666667311E-2</v>
      </c>
      <c r="Q10" s="40"/>
      <c r="S10"/>
      <c r="T10"/>
      <c r="U10"/>
      <c r="V10"/>
      <c r="W10"/>
      <c r="X10"/>
    </row>
    <row r="11" spans="1:24" ht="15" x14ac:dyDescent="0.25">
      <c r="A11" s="3">
        <v>119</v>
      </c>
      <c r="B11" s="39">
        <v>2420921.5460000001</v>
      </c>
      <c r="C11" s="39">
        <v>6035543.3480000002</v>
      </c>
      <c r="D11" s="39">
        <v>111.16</v>
      </c>
      <c r="E11" s="4">
        <v>109.28</v>
      </c>
      <c r="F11" s="39">
        <v>111.229</v>
      </c>
      <c r="G11" s="39">
        <v>111.089</v>
      </c>
      <c r="H11" s="39">
        <v>111.136</v>
      </c>
      <c r="I11" s="39">
        <v>111.008</v>
      </c>
      <c r="J11" s="39">
        <v>110.94</v>
      </c>
      <c r="K11" s="39">
        <v>111.16800000000001</v>
      </c>
      <c r="L11" s="39">
        <v>111.16</v>
      </c>
      <c r="M11" s="39">
        <f>H11-F11</f>
        <v>-9.3000000000003524E-2</v>
      </c>
      <c r="N11" s="39">
        <f>J11-H11</f>
        <v>-0.19599999999999795</v>
      </c>
      <c r="O11" s="41">
        <f t="shared" si="0"/>
        <v>0.21999999999999886</v>
      </c>
      <c r="P11" s="39">
        <f t="shared" si="2"/>
        <v>-2.300000000000087E-2</v>
      </c>
      <c r="Q11" s="41">
        <f>K11-I11</f>
        <v>0.1600000000000108</v>
      </c>
      <c r="S11"/>
      <c r="T11"/>
      <c r="U11"/>
      <c r="V11"/>
      <c r="W11"/>
      <c r="X11"/>
    </row>
    <row r="12" spans="1:24" ht="15" x14ac:dyDescent="0.25">
      <c r="A12" s="3">
        <v>120</v>
      </c>
      <c r="B12" s="39">
        <v>2246626.017</v>
      </c>
      <c r="C12" s="39">
        <v>6356803.7450000001</v>
      </c>
      <c r="D12" s="39">
        <v>606.58000000000004</v>
      </c>
      <c r="E12" s="4">
        <v>604.16399999999999</v>
      </c>
      <c r="F12" s="39">
        <v>606.82899999999995</v>
      </c>
      <c r="G12" s="39"/>
      <c r="H12" s="39"/>
      <c r="I12" s="39"/>
      <c r="J12" s="39">
        <v>606.55999999999995</v>
      </c>
      <c r="K12" s="39">
        <v>606.74099999999999</v>
      </c>
      <c r="L12" s="39">
        <v>606.58000000000004</v>
      </c>
      <c r="M12" s="39"/>
      <c r="N12" s="39"/>
      <c r="O12" s="41">
        <f t="shared" si="0"/>
        <v>2.0000000000095497E-2</v>
      </c>
      <c r="P12" s="39">
        <f t="shared" si="2"/>
        <v>-8.2999999999969987E-2</v>
      </c>
      <c r="Q12" s="40"/>
      <c r="S12"/>
      <c r="T12"/>
      <c r="U12"/>
      <c r="V12"/>
      <c r="W12"/>
      <c r="X12"/>
    </row>
    <row r="13" spans="1:24" ht="15" x14ac:dyDescent="0.25">
      <c r="A13" s="3">
        <v>121</v>
      </c>
      <c r="B13" s="39">
        <v>2244410.1549999998</v>
      </c>
      <c r="C13" s="39">
        <v>6123306.2869999995</v>
      </c>
      <c r="D13" s="39">
        <v>128.69800000000001</v>
      </c>
      <c r="E13" s="4" t="s">
        <v>3</v>
      </c>
      <c r="F13" s="39">
        <v>129.83199999999999</v>
      </c>
      <c r="G13" s="39">
        <v>129.59200000000001</v>
      </c>
      <c r="H13" s="39">
        <v>129.45099999999999</v>
      </c>
      <c r="I13" s="39">
        <v>129.18199999999999</v>
      </c>
      <c r="J13" s="39">
        <v>128.85</v>
      </c>
      <c r="K13" s="39">
        <v>128.72800000000001</v>
      </c>
      <c r="L13" s="39">
        <v>128.69800000000001</v>
      </c>
      <c r="M13" s="39">
        <f t="shared" ref="M13:M33" si="3">H13-F13</f>
        <v>-0.38100000000000023</v>
      </c>
      <c r="N13" s="39">
        <f>J13-H13</f>
        <v>-0.60099999999999909</v>
      </c>
      <c r="O13" s="41">
        <f t="shared" si="0"/>
        <v>-0.15199999999998681</v>
      </c>
      <c r="P13" s="39">
        <f t="shared" si="2"/>
        <v>-0.3779999999999954</v>
      </c>
      <c r="Q13" s="41">
        <f t="shared" ref="Q13:Q33" si="4">K13-I13</f>
        <v>-0.45399999999997931</v>
      </c>
      <c r="S13"/>
      <c r="T13"/>
      <c r="U13"/>
      <c r="V13"/>
      <c r="W13"/>
      <c r="X13"/>
    </row>
    <row r="14" spans="1:24" ht="15" x14ac:dyDescent="0.25">
      <c r="A14" s="3">
        <v>122</v>
      </c>
      <c r="B14" s="39">
        <v>2166402.6889999998</v>
      </c>
      <c r="C14" s="39">
        <v>6153888.6600000001</v>
      </c>
      <c r="D14" s="39">
        <v>167.78899999999999</v>
      </c>
      <c r="E14" s="6" t="s">
        <v>4</v>
      </c>
      <c r="F14" s="39">
        <v>168.126</v>
      </c>
      <c r="G14" s="39">
        <v>168.03</v>
      </c>
      <c r="H14" s="39">
        <v>168.06</v>
      </c>
      <c r="I14" s="39">
        <v>168.03</v>
      </c>
      <c r="J14" s="39">
        <v>167.744</v>
      </c>
      <c r="K14" s="39">
        <v>167.715</v>
      </c>
      <c r="L14" s="39">
        <v>167.78899999999999</v>
      </c>
      <c r="M14" s="39">
        <f t="shared" si="3"/>
        <v>-6.6000000000002501E-2</v>
      </c>
      <c r="N14" s="39">
        <f t="shared" ref="N14:N33" si="5">J14-H14</f>
        <v>-0.3160000000000025</v>
      </c>
      <c r="O14" s="41">
        <f t="shared" si="0"/>
        <v>4.4999999999987494E-2</v>
      </c>
      <c r="P14" s="39">
        <f t="shared" si="2"/>
        <v>-0.11233333333333917</v>
      </c>
      <c r="Q14" s="41">
        <f t="shared" si="4"/>
        <v>-0.31499999999999773</v>
      </c>
      <c r="S14"/>
      <c r="T14"/>
      <c r="U14"/>
      <c r="V14"/>
      <c r="W14"/>
      <c r="X14"/>
    </row>
    <row r="15" spans="1:24" ht="15" x14ac:dyDescent="0.25">
      <c r="A15" s="3">
        <v>123</v>
      </c>
      <c r="B15" s="39">
        <v>2232691.162</v>
      </c>
      <c r="C15" s="39">
        <v>6167201.693</v>
      </c>
      <c r="D15" s="39">
        <v>161.57599999999999</v>
      </c>
      <c r="E15" s="6" t="s">
        <v>5</v>
      </c>
      <c r="F15" s="39">
        <v>162.755</v>
      </c>
      <c r="G15" s="39">
        <v>162.523</v>
      </c>
      <c r="H15" s="39">
        <v>162.411</v>
      </c>
      <c r="I15" s="39">
        <v>162.28</v>
      </c>
      <c r="J15" s="39">
        <v>161.75899999999999</v>
      </c>
      <c r="K15" s="39">
        <v>161.65700000000001</v>
      </c>
      <c r="L15" s="39">
        <v>161.57599999999999</v>
      </c>
      <c r="M15" s="39">
        <f t="shared" si="3"/>
        <v>-0.34399999999999409</v>
      </c>
      <c r="N15" s="39">
        <f t="shared" si="5"/>
        <v>-0.65200000000001523</v>
      </c>
      <c r="O15" s="41">
        <f t="shared" si="0"/>
        <v>-0.18299999999999272</v>
      </c>
      <c r="P15" s="39">
        <f t="shared" si="2"/>
        <v>-0.39300000000000068</v>
      </c>
      <c r="Q15" s="41">
        <f t="shared" si="4"/>
        <v>-0.62299999999999045</v>
      </c>
      <c r="S15"/>
      <c r="T15"/>
      <c r="U15"/>
      <c r="V15"/>
      <c r="W15"/>
      <c r="X15"/>
    </row>
    <row r="16" spans="1:24" ht="15" x14ac:dyDescent="0.25">
      <c r="A16" s="3">
        <v>124</v>
      </c>
      <c r="B16" s="39">
        <v>2280839.0929999999</v>
      </c>
      <c r="C16" s="39">
        <v>6138903.3619999997</v>
      </c>
      <c r="D16" s="39">
        <v>148.131</v>
      </c>
      <c r="E16" s="6" t="s">
        <v>6</v>
      </c>
      <c r="F16" s="39">
        <v>149.62299999999999</v>
      </c>
      <c r="G16" s="39">
        <v>149.416</v>
      </c>
      <c r="H16" s="39">
        <v>149.36600000000001</v>
      </c>
      <c r="I16" s="39">
        <v>148.99</v>
      </c>
      <c r="J16" s="39">
        <v>148.584</v>
      </c>
      <c r="K16" s="39">
        <v>148.25700000000001</v>
      </c>
      <c r="L16" s="39">
        <v>148.131</v>
      </c>
      <c r="M16" s="39">
        <f t="shared" si="3"/>
        <v>-0.25699999999997658</v>
      </c>
      <c r="N16" s="39">
        <f t="shared" si="5"/>
        <v>-0.78200000000001069</v>
      </c>
      <c r="O16" s="41">
        <f t="shared" si="0"/>
        <v>-0.45300000000000296</v>
      </c>
      <c r="P16" s="39">
        <f t="shared" si="2"/>
        <v>-0.49733333333333007</v>
      </c>
      <c r="Q16" s="41">
        <f t="shared" si="4"/>
        <v>-0.73300000000000409</v>
      </c>
      <c r="S16"/>
      <c r="T16"/>
      <c r="U16"/>
      <c r="V16"/>
      <c r="W16"/>
      <c r="X16"/>
    </row>
    <row r="17" spans="1:24" ht="15" x14ac:dyDescent="0.25">
      <c r="A17" s="3">
        <v>125</v>
      </c>
      <c r="B17" s="39">
        <v>2185890.2069999999</v>
      </c>
      <c r="C17" s="39">
        <v>6122120.1409999998</v>
      </c>
      <c r="D17" s="39">
        <v>183.95</v>
      </c>
      <c r="E17" s="6" t="s">
        <v>7</v>
      </c>
      <c r="F17" s="39">
        <v>184.28700000000001</v>
      </c>
      <c r="G17" s="39">
        <v>184.16200000000001</v>
      </c>
      <c r="H17" s="39">
        <v>184.179</v>
      </c>
      <c r="I17" s="39">
        <v>184.15100000000001</v>
      </c>
      <c r="J17" s="39">
        <v>183.87200000000001</v>
      </c>
      <c r="K17" s="39">
        <v>183.87100000000001</v>
      </c>
      <c r="L17" s="39">
        <v>183.95</v>
      </c>
      <c r="M17" s="39">
        <f t="shared" si="3"/>
        <v>-0.10800000000000409</v>
      </c>
      <c r="N17" s="39">
        <f t="shared" si="5"/>
        <v>-0.30699999999998795</v>
      </c>
      <c r="O17" s="41">
        <f t="shared" si="0"/>
        <v>7.7999999999974534E-2</v>
      </c>
      <c r="P17" s="39">
        <f t="shared" si="2"/>
        <v>-0.11233333333333917</v>
      </c>
      <c r="Q17" s="41">
        <f t="shared" si="4"/>
        <v>-0.28000000000000114</v>
      </c>
      <c r="S17"/>
      <c r="T17"/>
      <c r="U17"/>
      <c r="V17"/>
      <c r="W17"/>
      <c r="X17"/>
    </row>
    <row r="18" spans="1:24" ht="15" x14ac:dyDescent="0.25">
      <c r="A18" s="3">
        <v>126</v>
      </c>
      <c r="B18" s="39">
        <v>2355392.8139999998</v>
      </c>
      <c r="C18" s="39">
        <v>6132094.7580000004</v>
      </c>
      <c r="D18" s="39">
        <v>167.37700000000001</v>
      </c>
      <c r="E18" s="6" t="s">
        <v>65</v>
      </c>
      <c r="F18" s="39">
        <v>167.392</v>
      </c>
      <c r="G18" s="39">
        <v>167.34299999999999</v>
      </c>
      <c r="H18" s="39">
        <v>167.328</v>
      </c>
      <c r="I18" s="39">
        <v>167.33799999999999</v>
      </c>
      <c r="J18" s="39">
        <v>167.14699999999999</v>
      </c>
      <c r="K18" s="39">
        <v>167.321</v>
      </c>
      <c r="L18" s="39">
        <v>167.37700000000001</v>
      </c>
      <c r="M18" s="39">
        <f t="shared" si="3"/>
        <v>-6.3999999999992951E-2</v>
      </c>
      <c r="N18" s="39">
        <f t="shared" si="5"/>
        <v>-0.1810000000000116</v>
      </c>
      <c r="O18" s="41">
        <f t="shared" si="0"/>
        <v>0.23000000000001819</v>
      </c>
      <c r="P18" s="39">
        <f t="shared" si="2"/>
        <v>-4.9999999999954525E-3</v>
      </c>
      <c r="Q18" s="41">
        <f t="shared" si="4"/>
        <v>-1.6999999999995907E-2</v>
      </c>
      <c r="S18"/>
      <c r="T18"/>
      <c r="U18"/>
      <c r="V18"/>
      <c r="W18"/>
      <c r="X18"/>
    </row>
    <row r="19" spans="1:24" ht="15" x14ac:dyDescent="0.25">
      <c r="A19" s="3">
        <v>127</v>
      </c>
      <c r="B19" s="39">
        <v>2195250.7250000001</v>
      </c>
      <c r="C19" s="39">
        <v>6199772.8059999999</v>
      </c>
      <c r="D19" s="39">
        <v>182.57599999999999</v>
      </c>
      <c r="E19" s="6" t="s">
        <v>8</v>
      </c>
      <c r="F19" s="39">
        <v>183.001</v>
      </c>
      <c r="G19" s="39">
        <v>183.05600000000001</v>
      </c>
      <c r="H19" s="39">
        <v>182.88900000000001</v>
      </c>
      <c r="I19" s="39">
        <v>182.91300000000001</v>
      </c>
      <c r="J19" s="39">
        <v>182.554</v>
      </c>
      <c r="K19" s="39">
        <v>182.53</v>
      </c>
      <c r="L19" s="39">
        <v>182.57599999999999</v>
      </c>
      <c r="M19" s="39">
        <f t="shared" si="3"/>
        <v>-0.11199999999999477</v>
      </c>
      <c r="N19" s="39">
        <f t="shared" si="5"/>
        <v>-0.33500000000000796</v>
      </c>
      <c r="O19" s="41">
        <f t="shared" si="0"/>
        <v>2.199999999999136E-2</v>
      </c>
      <c r="P19" s="39">
        <f t="shared" si="2"/>
        <v>-0.14166666666667047</v>
      </c>
      <c r="Q19" s="41">
        <f t="shared" si="4"/>
        <v>-0.38300000000000978</v>
      </c>
      <c r="S19"/>
      <c r="T19"/>
      <c r="U19"/>
      <c r="V19"/>
      <c r="W19"/>
      <c r="X19"/>
    </row>
    <row r="20" spans="1:24" ht="15" x14ac:dyDescent="0.25">
      <c r="A20" s="3">
        <v>128</v>
      </c>
      <c r="B20" s="39">
        <v>2114491.8640000001</v>
      </c>
      <c r="C20" s="39">
        <v>6074855.7810000004</v>
      </c>
      <c r="D20" s="39">
        <v>619.40200000000004</v>
      </c>
      <c r="E20" s="6" t="s">
        <v>9</v>
      </c>
      <c r="F20" s="39">
        <v>619.38699999999994</v>
      </c>
      <c r="G20" s="39">
        <v>619.31700000000001</v>
      </c>
      <c r="H20" s="39">
        <v>619.30499999999995</v>
      </c>
      <c r="I20" s="39">
        <v>619.39400000000001</v>
      </c>
      <c r="J20" s="39">
        <v>619.16999999999996</v>
      </c>
      <c r="K20" s="39">
        <v>619.25599999999997</v>
      </c>
      <c r="L20" s="39">
        <v>619.40200000000004</v>
      </c>
      <c r="M20" s="39">
        <f t="shared" si="3"/>
        <v>-8.1999999999993634E-2</v>
      </c>
      <c r="N20" s="39">
        <f t="shared" si="5"/>
        <v>-0.13499999999999091</v>
      </c>
      <c r="O20" s="41">
        <f t="shared" si="0"/>
        <v>0.23200000000008458</v>
      </c>
      <c r="P20" s="39">
        <f t="shared" si="2"/>
        <v>5.0000000000333484E-3</v>
      </c>
      <c r="Q20" s="41">
        <f t="shared" si="4"/>
        <v>-0.13800000000003365</v>
      </c>
      <c r="S20"/>
      <c r="T20"/>
      <c r="U20"/>
      <c r="V20"/>
      <c r="W20"/>
      <c r="X20"/>
    </row>
    <row r="21" spans="1:24" ht="15" x14ac:dyDescent="0.25">
      <c r="A21" s="3">
        <v>129</v>
      </c>
      <c r="B21" s="39">
        <v>2198475.3390000002</v>
      </c>
      <c r="C21" s="39">
        <v>6133714.1600000001</v>
      </c>
      <c r="D21" s="39">
        <v>146.05199999999999</v>
      </c>
      <c r="E21" s="6" t="s">
        <v>10</v>
      </c>
      <c r="F21" s="39">
        <v>146.464</v>
      </c>
      <c r="G21" s="39">
        <v>146.37700000000001</v>
      </c>
      <c r="H21" s="39">
        <v>146.34299999999999</v>
      </c>
      <c r="I21" s="39">
        <v>146.31200000000001</v>
      </c>
      <c r="J21" s="39">
        <v>146.02699999999999</v>
      </c>
      <c r="K21" s="39">
        <v>145.982</v>
      </c>
      <c r="L21" s="39">
        <v>146.05199999999999</v>
      </c>
      <c r="M21" s="39">
        <f t="shared" si="3"/>
        <v>-0.12100000000000932</v>
      </c>
      <c r="N21" s="39">
        <f t="shared" si="5"/>
        <v>-0.3160000000000025</v>
      </c>
      <c r="O21" s="41">
        <f t="shared" si="0"/>
        <v>2.5000000000005684E-2</v>
      </c>
      <c r="P21" s="39">
        <f t="shared" si="2"/>
        <v>-0.13733333333333539</v>
      </c>
      <c r="Q21" s="41">
        <f t="shared" si="4"/>
        <v>-0.33000000000001251</v>
      </c>
      <c r="S21"/>
      <c r="T21"/>
      <c r="U21"/>
      <c r="V21"/>
      <c r="W21"/>
      <c r="X21"/>
    </row>
    <row r="22" spans="1:24" ht="15" x14ac:dyDescent="0.25">
      <c r="A22" s="3">
        <v>130</v>
      </c>
      <c r="B22" s="39">
        <v>2365903.8250000002</v>
      </c>
      <c r="C22" s="39">
        <v>6000988.824</v>
      </c>
      <c r="D22" s="39">
        <v>73.265000000000001</v>
      </c>
      <c r="E22" s="6" t="s">
        <v>11</v>
      </c>
      <c r="F22" s="39">
        <v>73.272999999999996</v>
      </c>
      <c r="G22" s="39">
        <v>73.221000000000004</v>
      </c>
      <c r="H22" s="39">
        <v>73.236999999999995</v>
      </c>
      <c r="I22" s="39">
        <v>73.141999999999996</v>
      </c>
      <c r="J22" s="39">
        <v>73.058000000000007</v>
      </c>
      <c r="K22" s="39">
        <v>73.350999999999999</v>
      </c>
      <c r="L22" s="39">
        <v>73.265000000000001</v>
      </c>
      <c r="M22" s="39">
        <f t="shared" si="3"/>
        <v>-3.6000000000001364E-2</v>
      </c>
      <c r="N22" s="39">
        <f t="shared" si="5"/>
        <v>-0.17899999999998784</v>
      </c>
      <c r="O22" s="41">
        <f t="shared" si="0"/>
        <v>0.20699999999999363</v>
      </c>
      <c r="P22" s="39">
        <f t="shared" si="2"/>
        <v>-2.6666666666651886E-3</v>
      </c>
      <c r="Q22" s="41">
        <f t="shared" si="4"/>
        <v>0.20900000000000318</v>
      </c>
      <c r="S22"/>
      <c r="T22"/>
      <c r="U22"/>
      <c r="V22"/>
      <c r="W22"/>
      <c r="X22"/>
    </row>
    <row r="23" spans="1:24" ht="15" x14ac:dyDescent="0.25">
      <c r="A23" s="3">
        <v>131</v>
      </c>
      <c r="B23" s="39">
        <v>2332746.4190000002</v>
      </c>
      <c r="C23" s="39">
        <v>6191751.9900000002</v>
      </c>
      <c r="D23" s="39">
        <v>243.09</v>
      </c>
      <c r="E23" s="6" t="s">
        <v>66</v>
      </c>
      <c r="F23" s="39">
        <v>243.17500000000001</v>
      </c>
      <c r="G23" s="39">
        <v>243.22200000000001</v>
      </c>
      <c r="H23" s="39">
        <v>243.19300000000001</v>
      </c>
      <c r="I23" s="39">
        <v>243.26499999999999</v>
      </c>
      <c r="J23" s="39">
        <v>243.01</v>
      </c>
      <c r="K23" s="39">
        <v>243.15600000000001</v>
      </c>
      <c r="L23" s="39">
        <v>243.09</v>
      </c>
      <c r="M23" s="39">
        <f t="shared" si="3"/>
        <v>1.8000000000000682E-2</v>
      </c>
      <c r="N23" s="39">
        <f t="shared" si="5"/>
        <v>-0.18300000000002115</v>
      </c>
      <c r="O23" s="41">
        <f t="shared" si="0"/>
        <v>8.0000000000012506E-2</v>
      </c>
      <c r="P23" s="39">
        <f t="shared" si="2"/>
        <v>-2.8333333333335986E-2</v>
      </c>
      <c r="Q23" s="41">
        <f t="shared" si="4"/>
        <v>-0.10899999999998045</v>
      </c>
      <c r="S23"/>
      <c r="T23"/>
      <c r="U23"/>
      <c r="V23"/>
      <c r="W23"/>
      <c r="X23"/>
    </row>
    <row r="24" spans="1:24" ht="15" x14ac:dyDescent="0.25">
      <c r="A24" s="3">
        <v>132</v>
      </c>
      <c r="B24" s="39">
        <v>2249201.54</v>
      </c>
      <c r="C24" s="39">
        <v>6122773.9419999998</v>
      </c>
      <c r="D24" s="39">
        <v>125.789</v>
      </c>
      <c r="E24" s="6" t="s">
        <v>12</v>
      </c>
      <c r="F24" s="39">
        <v>127.21</v>
      </c>
      <c r="G24" s="39">
        <v>126.93600000000001</v>
      </c>
      <c r="H24" s="39">
        <v>126.81699999999999</v>
      </c>
      <c r="I24" s="39">
        <v>126.39700000000001</v>
      </c>
      <c r="J24" s="39">
        <v>126.107</v>
      </c>
      <c r="K24" s="39">
        <v>125.86499999999999</v>
      </c>
      <c r="L24" s="39">
        <v>125.789</v>
      </c>
      <c r="M24" s="39">
        <f t="shared" si="3"/>
        <v>-0.39300000000000068</v>
      </c>
      <c r="N24" s="39">
        <f t="shared" si="5"/>
        <v>-0.70999999999999375</v>
      </c>
      <c r="O24" s="41">
        <f t="shared" si="0"/>
        <v>-0.31799999999999784</v>
      </c>
      <c r="P24" s="39">
        <f t="shared" si="2"/>
        <v>-0.47366666666666407</v>
      </c>
      <c r="Q24" s="41">
        <f t="shared" si="4"/>
        <v>-0.53200000000001069</v>
      </c>
      <c r="S24"/>
      <c r="T24"/>
      <c r="U24"/>
      <c r="V24"/>
      <c r="W24"/>
      <c r="X24"/>
    </row>
    <row r="25" spans="1:24" ht="15" x14ac:dyDescent="0.25">
      <c r="A25" s="3">
        <v>133</v>
      </c>
      <c r="B25" s="39">
        <v>2273311.3130000001</v>
      </c>
      <c r="C25" s="39">
        <v>6111332.1449999996</v>
      </c>
      <c r="D25" s="39">
        <v>121.123</v>
      </c>
      <c r="E25" s="6" t="s">
        <v>13</v>
      </c>
      <c r="F25" s="39">
        <v>122.331</v>
      </c>
      <c r="G25" s="39">
        <v>122.215</v>
      </c>
      <c r="H25" s="39">
        <v>121.98399999999999</v>
      </c>
      <c r="I25" s="39">
        <v>121.74</v>
      </c>
      <c r="J25" s="39">
        <v>121.358</v>
      </c>
      <c r="K25" s="39">
        <v>121.282</v>
      </c>
      <c r="L25" s="39">
        <v>121.123</v>
      </c>
      <c r="M25" s="39">
        <f t="shared" si="3"/>
        <v>-0.34700000000000841</v>
      </c>
      <c r="N25" s="39">
        <f t="shared" si="5"/>
        <v>-0.62599999999999056</v>
      </c>
      <c r="O25" s="41">
        <f t="shared" si="0"/>
        <v>-0.23499999999999943</v>
      </c>
      <c r="P25" s="39">
        <f t="shared" si="2"/>
        <v>-0.40266666666666612</v>
      </c>
      <c r="Q25" s="41">
        <f t="shared" si="4"/>
        <v>-0.45799999999999841</v>
      </c>
      <c r="S25"/>
      <c r="T25"/>
      <c r="U25"/>
      <c r="V25"/>
      <c r="W25"/>
      <c r="X25"/>
    </row>
    <row r="26" spans="1:24" x14ac:dyDescent="0.3">
      <c r="A26" s="3">
        <v>134</v>
      </c>
      <c r="B26" s="39">
        <v>2202620.3390000002</v>
      </c>
      <c r="C26" s="39">
        <v>6330007.676</v>
      </c>
      <c r="D26" s="39">
        <v>289.98099999999999</v>
      </c>
      <c r="E26" s="6" t="s">
        <v>67</v>
      </c>
      <c r="F26" s="39">
        <v>290.16399999999999</v>
      </c>
      <c r="G26" s="39">
        <v>290.245</v>
      </c>
      <c r="H26" s="39">
        <v>290.02600000000001</v>
      </c>
      <c r="I26" s="39">
        <v>290.09899999999999</v>
      </c>
      <c r="J26" s="39">
        <v>289.91800000000001</v>
      </c>
      <c r="K26" s="39">
        <v>290.07499999999999</v>
      </c>
      <c r="L26" s="39">
        <v>289.98099999999999</v>
      </c>
      <c r="M26" s="39">
        <f t="shared" si="3"/>
        <v>-0.13799999999997681</v>
      </c>
      <c r="N26" s="39">
        <f t="shared" si="5"/>
        <v>-0.10800000000000409</v>
      </c>
      <c r="O26" s="41">
        <f t="shared" si="0"/>
        <v>6.2999999999988177E-2</v>
      </c>
      <c r="P26" s="39">
        <f t="shared" si="2"/>
        <v>-6.0999999999997577E-2</v>
      </c>
      <c r="Q26" s="41">
        <f t="shared" si="4"/>
        <v>-2.4000000000000909E-2</v>
      </c>
      <c r="S26"/>
      <c r="T26"/>
      <c r="U26"/>
      <c r="V26"/>
      <c r="W26"/>
      <c r="X26"/>
    </row>
    <row r="27" spans="1:24" x14ac:dyDescent="0.3">
      <c r="A27" s="3">
        <v>135</v>
      </c>
      <c r="B27" s="39">
        <v>2280213.5189999999</v>
      </c>
      <c r="C27" s="39">
        <v>6203601.9069999997</v>
      </c>
      <c r="D27" s="39">
        <v>235.76900000000001</v>
      </c>
      <c r="E27" s="6" t="s">
        <v>53</v>
      </c>
      <c r="F27" s="39">
        <v>236.80199999999999</v>
      </c>
      <c r="G27" s="39">
        <v>236.73</v>
      </c>
      <c r="H27" s="39">
        <v>236.59800000000001</v>
      </c>
      <c r="I27" s="39">
        <v>236.51499999999999</v>
      </c>
      <c r="J27" s="39">
        <v>236.14400000000001</v>
      </c>
      <c r="K27" s="39">
        <v>235.899</v>
      </c>
      <c r="L27" s="39">
        <v>235.76900000000001</v>
      </c>
      <c r="M27" s="39">
        <f t="shared" si="3"/>
        <v>-0.20399999999997931</v>
      </c>
      <c r="N27" s="39">
        <f t="shared" si="5"/>
        <v>-0.45400000000000773</v>
      </c>
      <c r="O27" s="41">
        <f t="shared" si="0"/>
        <v>-0.375</v>
      </c>
      <c r="P27" s="39">
        <f t="shared" si="2"/>
        <v>-0.34433333333332899</v>
      </c>
      <c r="Q27" s="41">
        <f t="shared" si="4"/>
        <v>-0.61599999999998545</v>
      </c>
      <c r="S27"/>
      <c r="T27"/>
      <c r="U27"/>
      <c r="V27"/>
      <c r="W27"/>
      <c r="X27"/>
    </row>
    <row r="28" spans="1:24" x14ac:dyDescent="0.3">
      <c r="A28" s="3">
        <v>137</v>
      </c>
      <c r="B28" s="39">
        <v>2271706.3930000002</v>
      </c>
      <c r="C28" s="39">
        <v>6053044.2560000001</v>
      </c>
      <c r="D28" s="39">
        <v>100.73699999999999</v>
      </c>
      <c r="E28" s="6" t="s">
        <v>54</v>
      </c>
      <c r="F28" s="39">
        <v>101.086</v>
      </c>
      <c r="G28" s="39">
        <v>101.03700000000001</v>
      </c>
      <c r="H28" s="39">
        <v>100.983</v>
      </c>
      <c r="I28" s="39">
        <v>100.934</v>
      </c>
      <c r="J28" s="39">
        <v>100.7</v>
      </c>
      <c r="K28" s="39">
        <v>100.761</v>
      </c>
      <c r="L28" s="39">
        <v>100.73699999999999</v>
      </c>
      <c r="M28" s="39">
        <f t="shared" si="3"/>
        <v>-0.10299999999999443</v>
      </c>
      <c r="N28" s="39">
        <f t="shared" si="5"/>
        <v>-0.28300000000000125</v>
      </c>
      <c r="O28" s="41">
        <f t="shared" si="0"/>
        <v>3.6999999999991928E-2</v>
      </c>
      <c r="P28" s="39">
        <f t="shared" si="2"/>
        <v>-0.11633333333333458</v>
      </c>
      <c r="Q28" s="41">
        <f t="shared" si="4"/>
        <v>-0.17300000000000182</v>
      </c>
      <c r="S28"/>
      <c r="T28"/>
      <c r="U28"/>
      <c r="V28"/>
      <c r="W28"/>
      <c r="X28"/>
    </row>
    <row r="29" spans="1:24" x14ac:dyDescent="0.3">
      <c r="A29" s="3">
        <v>138</v>
      </c>
      <c r="B29" s="39">
        <v>2423374.088</v>
      </c>
      <c r="C29" s="39">
        <v>5929562.7719999999</v>
      </c>
      <c r="D29" s="39">
        <v>239.16499999999999</v>
      </c>
      <c r="E29" s="6" t="s">
        <v>14</v>
      </c>
      <c r="F29" s="39">
        <v>239.03299999999999</v>
      </c>
      <c r="G29" s="39">
        <v>238.999</v>
      </c>
      <c r="H29" s="39">
        <v>239.035</v>
      </c>
      <c r="I29" s="39">
        <v>238.90600000000001</v>
      </c>
      <c r="J29" s="39">
        <v>238.804</v>
      </c>
      <c r="K29" s="39">
        <v>239.28299999999999</v>
      </c>
      <c r="L29" s="39">
        <v>239.16499999999999</v>
      </c>
      <c r="M29" s="39">
        <f t="shared" si="3"/>
        <v>2.0000000000095497E-3</v>
      </c>
      <c r="N29" s="39">
        <f t="shared" si="5"/>
        <v>-0.23099999999999454</v>
      </c>
      <c r="O29" s="41">
        <f t="shared" si="0"/>
        <v>0.36099999999999</v>
      </c>
      <c r="P29" s="39">
        <f t="shared" si="2"/>
        <v>4.400000000000167E-2</v>
      </c>
      <c r="Q29" s="41">
        <f t="shared" si="4"/>
        <v>0.37699999999998113</v>
      </c>
      <c r="S29"/>
      <c r="T29"/>
      <c r="U29"/>
      <c r="V29"/>
      <c r="W29"/>
      <c r="X29"/>
    </row>
    <row r="30" spans="1:24" x14ac:dyDescent="0.3">
      <c r="A30" s="3">
        <v>139</v>
      </c>
      <c r="B30" s="39">
        <v>2099649.69</v>
      </c>
      <c r="C30" s="39">
        <v>6250235.1459999997</v>
      </c>
      <c r="D30" s="39">
        <v>186.387</v>
      </c>
      <c r="E30" s="6" t="s">
        <v>15</v>
      </c>
      <c r="F30" s="39">
        <v>187.179</v>
      </c>
      <c r="G30" s="39">
        <v>187.05500000000001</v>
      </c>
      <c r="H30" s="39">
        <v>186.98099999999999</v>
      </c>
      <c r="I30" s="39">
        <v>186.9</v>
      </c>
      <c r="J30" s="39">
        <v>186.53700000000001</v>
      </c>
      <c r="K30" s="39">
        <v>186.36199999999999</v>
      </c>
      <c r="L30" s="39">
        <v>186.387</v>
      </c>
      <c r="M30" s="39">
        <f t="shared" si="3"/>
        <v>-0.1980000000000075</v>
      </c>
      <c r="N30" s="39">
        <f t="shared" si="5"/>
        <v>-0.4439999999999884</v>
      </c>
      <c r="O30" s="41">
        <f t="shared" si="0"/>
        <v>-0.15000000000000568</v>
      </c>
      <c r="P30" s="39">
        <f t="shared" si="2"/>
        <v>-0.26400000000000051</v>
      </c>
      <c r="Q30" s="41">
        <f t="shared" si="4"/>
        <v>-0.53800000000001091</v>
      </c>
      <c r="S30"/>
      <c r="T30"/>
      <c r="U30"/>
      <c r="V30"/>
      <c r="W30"/>
      <c r="X30"/>
    </row>
    <row r="31" spans="1:24" x14ac:dyDescent="0.3">
      <c r="A31" s="3">
        <v>140</v>
      </c>
      <c r="B31" s="39">
        <v>2172846.929</v>
      </c>
      <c r="C31" s="39">
        <v>6309610.4129999997</v>
      </c>
      <c r="D31" s="39">
        <v>292.39299999999997</v>
      </c>
      <c r="E31" s="6" t="s">
        <v>16</v>
      </c>
      <c r="F31" s="39">
        <v>292.58199999999999</v>
      </c>
      <c r="G31" s="39">
        <v>292.62299999999999</v>
      </c>
      <c r="H31" s="39">
        <v>292.50799999999998</v>
      </c>
      <c r="I31" s="39">
        <v>292.577</v>
      </c>
      <c r="J31" s="39">
        <v>292.27</v>
      </c>
      <c r="K31" s="39">
        <v>292.44799999999998</v>
      </c>
      <c r="L31" s="39">
        <v>292.39299999999997</v>
      </c>
      <c r="M31" s="39">
        <f t="shared" si="3"/>
        <v>-7.4000000000012278E-2</v>
      </c>
      <c r="N31" s="39">
        <f t="shared" si="5"/>
        <v>-0.23799999999999955</v>
      </c>
      <c r="O31" s="41">
        <f t="shared" si="0"/>
        <v>0.12299999999999045</v>
      </c>
      <c r="P31" s="39">
        <f t="shared" si="2"/>
        <v>-6.300000000000712E-2</v>
      </c>
      <c r="Q31" s="41">
        <f t="shared" si="4"/>
        <v>-0.1290000000000191</v>
      </c>
      <c r="S31"/>
      <c r="T31"/>
      <c r="U31"/>
      <c r="V31"/>
      <c r="W31"/>
      <c r="X31"/>
    </row>
    <row r="32" spans="1:24" x14ac:dyDescent="0.3">
      <c r="A32" s="3">
        <v>141</v>
      </c>
      <c r="B32" s="39">
        <v>2207496.67</v>
      </c>
      <c r="C32" s="39">
        <v>6274591.858</v>
      </c>
      <c r="D32" s="39">
        <v>285.21800000000002</v>
      </c>
      <c r="E32" s="6" t="s">
        <v>68</v>
      </c>
      <c r="F32" s="39">
        <v>285.55399999999997</v>
      </c>
      <c r="G32" s="39">
        <v>285.52199999999999</v>
      </c>
      <c r="H32" s="39">
        <v>285.37799999999999</v>
      </c>
      <c r="I32" s="39">
        <v>285.48599999999999</v>
      </c>
      <c r="J32" s="39">
        <v>285.17099999999999</v>
      </c>
      <c r="K32" s="39">
        <v>285.20499999999998</v>
      </c>
      <c r="L32" s="39">
        <v>285.21800000000002</v>
      </c>
      <c r="M32" s="39">
        <f t="shared" si="3"/>
        <v>-0.17599999999998772</v>
      </c>
      <c r="N32" s="39">
        <f t="shared" si="5"/>
        <v>-0.20699999999999363</v>
      </c>
      <c r="O32" s="41">
        <f t="shared" si="0"/>
        <v>4.7000000000025466E-2</v>
      </c>
      <c r="P32" s="39">
        <f t="shared" si="2"/>
        <v>-0.11199999999998529</v>
      </c>
      <c r="Q32" s="41">
        <f t="shared" si="4"/>
        <v>-0.28100000000000591</v>
      </c>
      <c r="S32"/>
      <c r="T32"/>
      <c r="U32"/>
      <c r="V32"/>
      <c r="W32"/>
      <c r="X32"/>
    </row>
    <row r="33" spans="1:24" x14ac:dyDescent="0.3">
      <c r="A33" s="3">
        <v>142</v>
      </c>
      <c r="B33" s="39">
        <v>2239184.3390000002</v>
      </c>
      <c r="C33" s="39">
        <v>6329798.0999999996</v>
      </c>
      <c r="D33" s="39">
        <v>430.28800000000001</v>
      </c>
      <c r="E33" s="6" t="s">
        <v>55</v>
      </c>
      <c r="F33" s="39">
        <v>430.54199999999997</v>
      </c>
      <c r="G33" s="39">
        <v>430.66899999999998</v>
      </c>
      <c r="H33" s="39">
        <v>430.40699999999998</v>
      </c>
      <c r="I33" s="39">
        <v>430.548</v>
      </c>
      <c r="J33" s="39">
        <v>430.25799999999998</v>
      </c>
      <c r="K33" s="39">
        <v>430.44600000000003</v>
      </c>
      <c r="L33" s="39">
        <v>430.28800000000001</v>
      </c>
      <c r="M33" s="39">
        <f t="shared" si="3"/>
        <v>-0.13499999999999091</v>
      </c>
      <c r="N33" s="39">
        <f t="shared" si="5"/>
        <v>-0.14900000000000091</v>
      </c>
      <c r="O33" s="41">
        <f t="shared" si="0"/>
        <v>3.0000000000029559E-2</v>
      </c>
      <c r="P33" s="39">
        <f t="shared" si="2"/>
        <v>-8.4666666666654081E-2</v>
      </c>
      <c r="Q33" s="41">
        <f t="shared" si="4"/>
        <v>-0.10199999999997544</v>
      </c>
      <c r="S33"/>
      <c r="T33"/>
      <c r="U33"/>
      <c r="V33"/>
      <c r="W33"/>
      <c r="X33"/>
    </row>
    <row r="34" spans="1:24" x14ac:dyDescent="0.3">
      <c r="A34" s="3">
        <v>143</v>
      </c>
      <c r="B34" s="39">
        <v>2282575.5550000002</v>
      </c>
      <c r="C34" s="39">
        <v>6342236.5630000001</v>
      </c>
      <c r="D34" s="39">
        <v>1107.04</v>
      </c>
      <c r="E34" s="6" t="s">
        <v>56</v>
      </c>
      <c r="F34" s="39">
        <v>1107.318</v>
      </c>
      <c r="G34" s="39"/>
      <c r="H34" s="39"/>
      <c r="I34" s="39"/>
      <c r="J34" s="39">
        <v>1107.068</v>
      </c>
      <c r="K34" s="39">
        <v>1107.2439999999999</v>
      </c>
      <c r="L34" s="39">
        <v>1107.04</v>
      </c>
      <c r="M34" s="39"/>
      <c r="N34" s="39"/>
      <c r="O34" s="41">
        <f t="shared" si="0"/>
        <v>-2.8000000000020009E-2</v>
      </c>
      <c r="P34" s="39">
        <f t="shared" si="2"/>
        <v>-9.2666666666673336E-2</v>
      </c>
      <c r="Q34" s="40"/>
      <c r="S34"/>
      <c r="T34"/>
      <c r="U34"/>
      <c r="V34"/>
      <c r="W34"/>
      <c r="X34"/>
    </row>
    <row r="35" spans="1:24" x14ac:dyDescent="0.3">
      <c r="A35" s="3">
        <v>144</v>
      </c>
      <c r="B35" s="39">
        <v>2221992.429</v>
      </c>
      <c r="C35" s="39">
        <v>6029550.9100000001</v>
      </c>
      <c r="D35" s="39">
        <v>314.26600000000002</v>
      </c>
      <c r="E35" s="6" t="s">
        <v>17</v>
      </c>
      <c r="F35" s="39">
        <v>314.29199999999997</v>
      </c>
      <c r="G35" s="39">
        <v>314.30599999999998</v>
      </c>
      <c r="H35" s="39">
        <v>314.28699999999998</v>
      </c>
      <c r="I35" s="39">
        <v>314.29300000000001</v>
      </c>
      <c r="J35" s="39">
        <v>314.142</v>
      </c>
      <c r="K35" s="39">
        <v>314.10700000000003</v>
      </c>
      <c r="L35" s="39">
        <v>314.26600000000002</v>
      </c>
      <c r="M35" s="39">
        <f t="shared" ref="M35:M39" si="6">H35-F35</f>
        <v>-4.9999999999954525E-3</v>
      </c>
      <c r="N35" s="39">
        <f t="shared" ref="N35:N39" si="7">J35-H35</f>
        <v>-0.14499999999998181</v>
      </c>
      <c r="O35" s="41">
        <f t="shared" si="0"/>
        <v>0.12400000000002365</v>
      </c>
      <c r="P35" s="39">
        <f t="shared" si="2"/>
        <v>-8.6666666666512047E-3</v>
      </c>
      <c r="Q35" s="41">
        <f>K35-I35</f>
        <v>-0.18599999999997863</v>
      </c>
      <c r="S35"/>
      <c r="T35"/>
      <c r="U35"/>
      <c r="V35"/>
      <c r="W35"/>
      <c r="X35"/>
    </row>
    <row r="36" spans="1:24" x14ac:dyDescent="0.3">
      <c r="A36" s="3">
        <v>145</v>
      </c>
      <c r="B36" s="39">
        <v>2199134.5249999999</v>
      </c>
      <c r="C36" s="39">
        <v>6397420.5109999999</v>
      </c>
      <c r="D36" s="39">
        <v>494.1</v>
      </c>
      <c r="E36" s="6" t="s">
        <v>18</v>
      </c>
      <c r="F36" s="39">
        <v>494.28100000000001</v>
      </c>
      <c r="G36" s="39">
        <v>494.49299999999999</v>
      </c>
      <c r="H36" s="39">
        <v>494.20499999999998</v>
      </c>
      <c r="I36" s="39">
        <v>494.39800000000002</v>
      </c>
      <c r="J36" s="39">
        <v>494.02499999999998</v>
      </c>
      <c r="K36" s="39">
        <v>494.15699999999998</v>
      </c>
      <c r="L36" s="39">
        <v>494.1</v>
      </c>
      <c r="M36" s="39">
        <f t="shared" si="6"/>
        <v>-7.6000000000021828E-2</v>
      </c>
      <c r="N36" s="39">
        <f t="shared" si="7"/>
        <v>-0.18000000000000682</v>
      </c>
      <c r="O36" s="41">
        <f t="shared" si="0"/>
        <v>7.5000000000045475E-2</v>
      </c>
      <c r="P36" s="39">
        <f t="shared" si="2"/>
        <v>-6.0333333333327722E-2</v>
      </c>
      <c r="Q36" s="41">
        <f>K36-I36</f>
        <v>-0.24100000000004229</v>
      </c>
      <c r="S36"/>
      <c r="T36"/>
      <c r="U36"/>
      <c r="V36"/>
      <c r="W36"/>
      <c r="X36"/>
    </row>
    <row r="37" spans="1:24" x14ac:dyDescent="0.3">
      <c r="A37" s="3">
        <v>146</v>
      </c>
      <c r="B37" s="39">
        <v>2275034.327</v>
      </c>
      <c r="C37" s="39">
        <v>5961519.3629999999</v>
      </c>
      <c r="D37" s="39">
        <v>285.43</v>
      </c>
      <c r="E37" s="6" t="s">
        <v>19</v>
      </c>
      <c r="F37" s="39">
        <v>285.34399999999999</v>
      </c>
      <c r="G37" s="39">
        <v>285.33999999999997</v>
      </c>
      <c r="H37" s="39">
        <v>285.33999999999997</v>
      </c>
      <c r="I37" s="39">
        <v>285.33999999999997</v>
      </c>
      <c r="J37" s="39">
        <v>285.33999999999997</v>
      </c>
      <c r="K37" s="39">
        <v>285.33999999999997</v>
      </c>
      <c r="L37" s="39">
        <v>285.43</v>
      </c>
      <c r="M37" s="39">
        <f>H37-F37</f>
        <v>-4.0000000000190994E-3</v>
      </c>
      <c r="N37" s="39">
        <f t="shared" si="7"/>
        <v>0</v>
      </c>
      <c r="O37" s="41">
        <f t="shared" si="0"/>
        <v>9.0000000000031832E-2</v>
      </c>
      <c r="P37" s="39">
        <f t="shared" si="2"/>
        <v>2.866666666667091E-2</v>
      </c>
      <c r="Q37" s="41">
        <f>K37-I37</f>
        <v>0</v>
      </c>
      <c r="S37"/>
      <c r="T37"/>
      <c r="U37"/>
      <c r="V37"/>
      <c r="W37"/>
      <c r="X37"/>
    </row>
    <row r="38" spans="1:24" x14ac:dyDescent="0.3">
      <c r="A38" s="3">
        <v>147</v>
      </c>
      <c r="B38" s="39">
        <v>2238612.2599999998</v>
      </c>
      <c r="C38" s="39">
        <v>6104481.4220000003</v>
      </c>
      <c r="D38" s="39">
        <v>123.867</v>
      </c>
      <c r="E38" s="6" t="s">
        <v>20</v>
      </c>
      <c r="F38" s="39">
        <v>124.289</v>
      </c>
      <c r="G38" s="39">
        <v>124.197</v>
      </c>
      <c r="H38" s="39">
        <v>124.116</v>
      </c>
      <c r="I38" s="39">
        <v>124.02200000000001</v>
      </c>
      <c r="J38" s="39">
        <v>123.849</v>
      </c>
      <c r="K38" s="39">
        <v>123.873</v>
      </c>
      <c r="L38" s="39">
        <v>123.867</v>
      </c>
      <c r="M38" s="39">
        <f t="shared" si="6"/>
        <v>-0.17300000000000182</v>
      </c>
      <c r="N38" s="39">
        <f t="shared" si="7"/>
        <v>-0.26699999999999591</v>
      </c>
      <c r="O38" s="41">
        <f t="shared" si="0"/>
        <v>1.8000000000000682E-2</v>
      </c>
      <c r="P38" s="39">
        <f t="shared" si="2"/>
        <v>-0.14066666666666569</v>
      </c>
      <c r="Q38" s="41">
        <f>K38-I38</f>
        <v>-0.14900000000000091</v>
      </c>
      <c r="S38"/>
      <c r="T38"/>
      <c r="U38"/>
      <c r="V38"/>
      <c r="W38"/>
      <c r="X38"/>
    </row>
    <row r="39" spans="1:24" x14ac:dyDescent="0.3">
      <c r="A39" s="3">
        <v>148</v>
      </c>
      <c r="B39" s="39">
        <v>2392467.5060000001</v>
      </c>
      <c r="C39" s="39">
        <v>6061625.727</v>
      </c>
      <c r="D39" s="39">
        <v>134.26599999999999</v>
      </c>
      <c r="E39" s="6" t="s">
        <v>21</v>
      </c>
      <c r="F39" s="39">
        <v>134.35</v>
      </c>
      <c r="G39" s="39">
        <v>134.203</v>
      </c>
      <c r="H39" s="39">
        <v>134.21899999999999</v>
      </c>
      <c r="I39" s="39">
        <v>134.154</v>
      </c>
      <c r="J39" s="39">
        <v>133.98699999999999</v>
      </c>
      <c r="K39" s="39">
        <v>134.267</v>
      </c>
      <c r="L39" s="39">
        <v>134.26599999999999</v>
      </c>
      <c r="M39" s="39">
        <f t="shared" si="6"/>
        <v>-0.13100000000000023</v>
      </c>
      <c r="N39" s="39">
        <f t="shared" si="7"/>
        <v>-0.23199999999999932</v>
      </c>
      <c r="O39" s="41">
        <f t="shared" si="0"/>
        <v>0.27899999999999636</v>
      </c>
      <c r="P39" s="39">
        <f t="shared" si="2"/>
        <v>-2.8000000000001062E-2</v>
      </c>
      <c r="Q39" s="41">
        <f>K39-I39</f>
        <v>0.11299999999999955</v>
      </c>
      <c r="S39"/>
      <c r="T39"/>
      <c r="U39"/>
      <c r="V39"/>
      <c r="W39"/>
      <c r="X39"/>
    </row>
    <row r="40" spans="1:24" x14ac:dyDescent="0.3">
      <c r="A40" s="3">
        <v>150</v>
      </c>
      <c r="B40" s="39">
        <v>2376151.719</v>
      </c>
      <c r="C40" s="39">
        <v>5971948.284</v>
      </c>
      <c r="D40" s="39">
        <v>97.227999999999994</v>
      </c>
      <c r="E40" s="6" t="s">
        <v>22</v>
      </c>
      <c r="F40" s="39">
        <v>97.215999999999994</v>
      </c>
      <c r="G40" s="39"/>
      <c r="H40" s="39"/>
      <c r="I40" s="39"/>
      <c r="J40" s="39">
        <v>96.983999999999995</v>
      </c>
      <c r="K40" s="39">
        <v>97.313999999999993</v>
      </c>
      <c r="L40" s="39">
        <v>97.227999999999994</v>
      </c>
      <c r="M40" s="39"/>
      <c r="N40" s="39"/>
      <c r="O40" s="41">
        <f t="shared" si="0"/>
        <v>0.24399999999999977</v>
      </c>
      <c r="P40" s="39">
        <f t="shared" si="2"/>
        <v>4.0000000000001519E-3</v>
      </c>
      <c r="Q40" s="40"/>
      <c r="S40"/>
      <c r="T40"/>
      <c r="U40"/>
      <c r="V40"/>
      <c r="W40"/>
      <c r="X40"/>
    </row>
    <row r="41" spans="1:24" x14ac:dyDescent="0.3">
      <c r="A41" s="3">
        <v>152</v>
      </c>
      <c r="B41" s="39">
        <v>2322364.1809999999</v>
      </c>
      <c r="C41" s="39">
        <v>6025789.1359999999</v>
      </c>
      <c r="D41" s="39">
        <v>84.606999999999999</v>
      </c>
      <c r="E41" s="6" t="s">
        <v>23</v>
      </c>
      <c r="F41" s="39">
        <v>84.685000000000002</v>
      </c>
      <c r="G41" s="39">
        <v>84.647000000000006</v>
      </c>
      <c r="H41" s="39">
        <v>84.623000000000005</v>
      </c>
      <c r="I41" s="39">
        <v>84.653999999999996</v>
      </c>
      <c r="J41" s="39">
        <v>84.396000000000001</v>
      </c>
      <c r="K41" s="39">
        <v>84.674000000000007</v>
      </c>
      <c r="L41" s="39">
        <v>84.606999999999999</v>
      </c>
      <c r="M41" s="39">
        <f>H41-F41</f>
        <v>-6.1999999999997613E-2</v>
      </c>
      <c r="N41" s="39">
        <f t="shared" ref="N41:N50" si="8">J41-H41</f>
        <v>-0.22700000000000387</v>
      </c>
      <c r="O41" s="41">
        <f t="shared" si="0"/>
        <v>0.21099999999999852</v>
      </c>
      <c r="P41" s="39">
        <f t="shared" si="2"/>
        <v>-2.6000000000000984E-2</v>
      </c>
      <c r="Q41" s="41">
        <f t="shared" ref="Q41:Q50" si="9">K41-I41</f>
        <v>2.0000000000010232E-2</v>
      </c>
      <c r="S41"/>
      <c r="T41"/>
      <c r="U41"/>
      <c r="V41"/>
      <c r="W41"/>
      <c r="X41"/>
    </row>
    <row r="42" spans="1:24" x14ac:dyDescent="0.3">
      <c r="A42" s="3">
        <v>153</v>
      </c>
      <c r="B42" s="39">
        <v>2183877.307</v>
      </c>
      <c r="C42" s="39">
        <v>6142113.6940000001</v>
      </c>
      <c r="D42" s="39">
        <v>154.535</v>
      </c>
      <c r="E42" s="6" t="s">
        <v>57</v>
      </c>
      <c r="F42" s="39">
        <v>154.80000000000001</v>
      </c>
      <c r="G42" s="39">
        <v>154.779</v>
      </c>
      <c r="H42" s="39">
        <v>154.755</v>
      </c>
      <c r="I42" s="39">
        <v>154.77099999999999</v>
      </c>
      <c r="J42" s="39">
        <v>154.43199999999999</v>
      </c>
      <c r="K42" s="39">
        <v>154.47800000000001</v>
      </c>
      <c r="L42" s="39">
        <v>154.535</v>
      </c>
      <c r="M42" s="39">
        <f t="shared" ref="M42:M50" si="10">H42-F42</f>
        <v>-4.5000000000015916E-2</v>
      </c>
      <c r="N42" s="39">
        <f t="shared" si="8"/>
        <v>-0.3230000000000075</v>
      </c>
      <c r="O42" s="41">
        <f t="shared" si="0"/>
        <v>0.10300000000000864</v>
      </c>
      <c r="P42" s="39">
        <f t="shared" si="2"/>
        <v>-8.833333333333826E-2</v>
      </c>
      <c r="Q42" s="41">
        <f t="shared" si="9"/>
        <v>-0.29299999999997794</v>
      </c>
      <c r="S42"/>
      <c r="T42"/>
      <c r="U42"/>
      <c r="V42"/>
      <c r="W42"/>
      <c r="X42"/>
    </row>
    <row r="43" spans="1:24" x14ac:dyDescent="0.3">
      <c r="A43" s="3">
        <v>154</v>
      </c>
      <c r="B43" s="39">
        <v>2149040.2089999998</v>
      </c>
      <c r="C43" s="39">
        <v>6261382.8150000004</v>
      </c>
      <c r="D43" s="39">
        <v>229.95</v>
      </c>
      <c r="E43" s="6" t="s">
        <v>69</v>
      </c>
      <c r="F43" s="39">
        <v>230.11099999999999</v>
      </c>
      <c r="G43" s="39">
        <v>230.08099999999999</v>
      </c>
      <c r="H43" s="39">
        <v>229.99100000000001</v>
      </c>
      <c r="I43" s="39">
        <v>230.083</v>
      </c>
      <c r="J43" s="39">
        <v>229.77600000000001</v>
      </c>
      <c r="K43" s="39">
        <v>229.80799999999999</v>
      </c>
      <c r="L43" s="39">
        <v>229.95</v>
      </c>
      <c r="M43" s="39">
        <f t="shared" si="10"/>
        <v>-0.11999999999997613</v>
      </c>
      <c r="N43" s="39">
        <f t="shared" si="8"/>
        <v>-0.21500000000000341</v>
      </c>
      <c r="O43" s="41">
        <f t="shared" si="0"/>
        <v>0.17399999999997817</v>
      </c>
      <c r="P43" s="39">
        <f t="shared" si="2"/>
        <v>-5.3666666666667119E-2</v>
      </c>
      <c r="Q43" s="41">
        <f t="shared" si="9"/>
        <v>-0.27500000000000568</v>
      </c>
      <c r="S43"/>
      <c r="T43"/>
      <c r="U43"/>
      <c r="V43"/>
      <c r="W43"/>
      <c r="X43"/>
    </row>
    <row r="44" spans="1:24" x14ac:dyDescent="0.3">
      <c r="A44" s="3">
        <v>155</v>
      </c>
      <c r="B44" s="39">
        <v>2319104.5780000002</v>
      </c>
      <c r="C44" s="39">
        <v>6078482.341</v>
      </c>
      <c r="D44" s="39">
        <v>110.21899999999999</v>
      </c>
      <c r="E44" s="6" t="s">
        <v>70</v>
      </c>
      <c r="F44" s="39">
        <v>110.77</v>
      </c>
      <c r="G44" s="39">
        <v>110.717</v>
      </c>
      <c r="H44" s="39">
        <v>110.515</v>
      </c>
      <c r="I44" s="39">
        <v>110.54</v>
      </c>
      <c r="J44" s="39">
        <v>110.252</v>
      </c>
      <c r="K44" s="39">
        <v>110.268</v>
      </c>
      <c r="L44" s="39">
        <v>110.21899999999999</v>
      </c>
      <c r="M44" s="39">
        <f t="shared" si="10"/>
        <v>-0.25499999999999545</v>
      </c>
      <c r="N44" s="39">
        <f t="shared" si="8"/>
        <v>-0.26300000000000523</v>
      </c>
      <c r="O44" s="41">
        <f t="shared" si="0"/>
        <v>-3.3000000000001251E-2</v>
      </c>
      <c r="P44" s="39">
        <f t="shared" si="2"/>
        <v>-0.18366666666666731</v>
      </c>
      <c r="Q44" s="41">
        <f t="shared" si="9"/>
        <v>-0.27200000000000557</v>
      </c>
      <c r="S44"/>
      <c r="T44"/>
      <c r="U44"/>
      <c r="V44"/>
      <c r="W44"/>
      <c r="X44"/>
    </row>
    <row r="45" spans="1:24" x14ac:dyDescent="0.3">
      <c r="A45" s="3">
        <v>156</v>
      </c>
      <c r="B45" s="39">
        <v>2292291.9789999998</v>
      </c>
      <c r="C45" s="39">
        <v>6098548.6490000002</v>
      </c>
      <c r="D45" s="39">
        <v>112.181</v>
      </c>
      <c r="E45" s="6" t="s">
        <v>71</v>
      </c>
      <c r="F45" s="39">
        <v>113.60299999999999</v>
      </c>
      <c r="G45" s="39">
        <v>113.241</v>
      </c>
      <c r="H45" s="39">
        <v>113.04900000000001</v>
      </c>
      <c r="I45" s="39">
        <v>112.702</v>
      </c>
      <c r="J45" s="39">
        <v>112.417</v>
      </c>
      <c r="K45" s="39">
        <v>112.2</v>
      </c>
      <c r="L45" s="39">
        <v>112.181</v>
      </c>
      <c r="M45" s="39">
        <f t="shared" si="10"/>
        <v>-0.55399999999998784</v>
      </c>
      <c r="N45" s="39">
        <f t="shared" si="8"/>
        <v>-0.632000000000005</v>
      </c>
      <c r="O45" s="41">
        <f t="shared" si="0"/>
        <v>-0.23600000000000421</v>
      </c>
      <c r="P45" s="39">
        <f t="shared" si="2"/>
        <v>-0.47399999999999903</v>
      </c>
      <c r="Q45" s="41">
        <f t="shared" si="9"/>
        <v>-0.50199999999999534</v>
      </c>
      <c r="S45"/>
      <c r="T45"/>
      <c r="U45"/>
      <c r="V45"/>
      <c r="W45"/>
      <c r="X45"/>
    </row>
    <row r="46" spans="1:24" x14ac:dyDescent="0.3">
      <c r="A46" s="3">
        <v>157</v>
      </c>
      <c r="B46" s="39">
        <v>2263167.6129999999</v>
      </c>
      <c r="C46" s="39">
        <v>6102759.2110000001</v>
      </c>
      <c r="D46" s="39">
        <v>114.374</v>
      </c>
      <c r="E46" s="6" t="s">
        <v>72</v>
      </c>
      <c r="F46" s="39">
        <v>114.93600000000001</v>
      </c>
      <c r="G46" s="39">
        <v>114.879</v>
      </c>
      <c r="H46" s="39">
        <v>114.754</v>
      </c>
      <c r="I46" s="39">
        <v>114.66</v>
      </c>
      <c r="J46" s="39">
        <v>114.402</v>
      </c>
      <c r="K46" s="39">
        <v>114.38800000000001</v>
      </c>
      <c r="L46" s="39">
        <v>114.374</v>
      </c>
      <c r="M46" s="39">
        <f t="shared" si="10"/>
        <v>-0.18200000000000216</v>
      </c>
      <c r="N46" s="39">
        <f t="shared" si="8"/>
        <v>-0.35200000000000387</v>
      </c>
      <c r="O46" s="41">
        <f t="shared" si="0"/>
        <v>-2.8000000000005798E-2</v>
      </c>
      <c r="P46" s="39">
        <f t="shared" si="2"/>
        <v>-0.18733333333333727</v>
      </c>
      <c r="Q46" s="41">
        <f t="shared" si="9"/>
        <v>-0.27199999999999136</v>
      </c>
      <c r="S46"/>
      <c r="T46"/>
      <c r="U46"/>
      <c r="V46"/>
      <c r="W46"/>
      <c r="X46"/>
    </row>
    <row r="47" spans="1:24" x14ac:dyDescent="0.3">
      <c r="A47" s="3">
        <v>158</v>
      </c>
      <c r="B47" s="39">
        <v>2198310.2319999998</v>
      </c>
      <c r="C47" s="39">
        <v>6154769.0089999996</v>
      </c>
      <c r="D47" s="39">
        <v>150.34100000000001</v>
      </c>
      <c r="E47" s="6" t="s">
        <v>73</v>
      </c>
      <c r="F47" s="39">
        <v>150.79400000000001</v>
      </c>
      <c r="G47" s="39">
        <v>150.71899999999999</v>
      </c>
      <c r="H47" s="39">
        <v>150.72</v>
      </c>
      <c r="I47" s="39">
        <v>150.69300000000001</v>
      </c>
      <c r="J47" s="39">
        <v>150.35</v>
      </c>
      <c r="K47" s="39">
        <v>150.328</v>
      </c>
      <c r="L47" s="39">
        <v>150.34100000000001</v>
      </c>
      <c r="M47" s="39">
        <f t="shared" si="10"/>
        <v>-7.4000000000012278E-2</v>
      </c>
      <c r="N47" s="39">
        <f t="shared" si="8"/>
        <v>-0.37000000000000455</v>
      </c>
      <c r="O47" s="41">
        <f t="shared" si="0"/>
        <v>-8.9999999999861302E-3</v>
      </c>
      <c r="P47" s="39">
        <f t="shared" si="2"/>
        <v>-0.15100000000000099</v>
      </c>
      <c r="Q47" s="41">
        <f t="shared" si="9"/>
        <v>-0.36500000000000909</v>
      </c>
      <c r="S47"/>
      <c r="T47"/>
      <c r="U47"/>
      <c r="V47"/>
      <c r="W47"/>
      <c r="X47"/>
    </row>
    <row r="48" spans="1:24" x14ac:dyDescent="0.3">
      <c r="A48" s="3">
        <v>159</v>
      </c>
      <c r="B48" s="39">
        <v>2186287.787</v>
      </c>
      <c r="C48" s="39">
        <v>6159875.0240000002</v>
      </c>
      <c r="D48" s="39">
        <v>151.51</v>
      </c>
      <c r="E48" s="6" t="s">
        <v>24</v>
      </c>
      <c r="F48" s="39">
        <v>151.85499999999999</v>
      </c>
      <c r="G48" s="39">
        <v>151.79900000000001</v>
      </c>
      <c r="H48" s="39">
        <v>151.80799999999999</v>
      </c>
      <c r="I48" s="39">
        <v>151.79</v>
      </c>
      <c r="J48" s="39">
        <v>151.46799999999999</v>
      </c>
      <c r="K48" s="39">
        <v>151.465</v>
      </c>
      <c r="L48" s="39">
        <v>151.51</v>
      </c>
      <c r="M48" s="39">
        <f t="shared" si="10"/>
        <v>-4.6999999999997044E-2</v>
      </c>
      <c r="N48" s="39">
        <f t="shared" si="8"/>
        <v>-0.34000000000000341</v>
      </c>
      <c r="O48" s="41">
        <f t="shared" si="0"/>
        <v>4.2000000000001592E-2</v>
      </c>
      <c r="P48" s="39">
        <f t="shared" si="2"/>
        <v>-0.11499999999999962</v>
      </c>
      <c r="Q48" s="41">
        <f t="shared" si="9"/>
        <v>-0.32499999999998863</v>
      </c>
      <c r="S48"/>
      <c r="T48"/>
      <c r="U48"/>
      <c r="V48"/>
      <c r="W48"/>
      <c r="X48"/>
    </row>
    <row r="49" spans="1:24" x14ac:dyDescent="0.3">
      <c r="A49" s="15" t="s">
        <v>88</v>
      </c>
      <c r="B49" s="45">
        <v>2184391.4109999998</v>
      </c>
      <c r="C49" s="45">
        <v>6227465.3679999998</v>
      </c>
      <c r="D49" s="45">
        <v>215.73099999999999</v>
      </c>
      <c r="E49" s="16" t="s">
        <v>74</v>
      </c>
      <c r="F49" s="39">
        <v>214.505</v>
      </c>
      <c r="G49" s="39">
        <v>214.459</v>
      </c>
      <c r="H49" s="39">
        <v>214.387</v>
      </c>
      <c r="I49" s="39">
        <v>214.44300000000001</v>
      </c>
      <c r="J49" s="39">
        <v>214.08699999999999</v>
      </c>
      <c r="K49" s="39">
        <f>215.696-1.663</f>
        <v>214.03299999999999</v>
      </c>
      <c r="L49" s="42">
        <f>215.731-1.663</f>
        <v>214.06799999999998</v>
      </c>
      <c r="M49" s="39">
        <f t="shared" si="10"/>
        <v>-0.117999999999995</v>
      </c>
      <c r="N49" s="39">
        <f t="shared" si="8"/>
        <v>-0.30000000000001137</v>
      </c>
      <c r="O49" s="41">
        <f t="shared" si="0"/>
        <v>-1.9000000000005457E-2</v>
      </c>
      <c r="P49" s="39">
        <f t="shared" si="2"/>
        <v>-0.14566666666667061</v>
      </c>
      <c r="Q49" s="41">
        <f t="shared" si="9"/>
        <v>-0.41000000000002501</v>
      </c>
      <c r="S49"/>
      <c r="T49"/>
      <c r="U49"/>
      <c r="V49"/>
      <c r="W49"/>
      <c r="X49"/>
    </row>
    <row r="50" spans="1:24" x14ac:dyDescent="0.3">
      <c r="A50" s="3">
        <v>162</v>
      </c>
      <c r="B50" s="39">
        <v>2284179.4389999998</v>
      </c>
      <c r="C50" s="39">
        <v>6121191.4340000004</v>
      </c>
      <c r="D50" s="39">
        <v>120.566</v>
      </c>
      <c r="E50" s="6" t="s">
        <v>25</v>
      </c>
      <c r="F50" s="39">
        <v>122.021</v>
      </c>
      <c r="G50" s="39">
        <v>121.717</v>
      </c>
      <c r="H50" s="39">
        <v>121.54600000000001</v>
      </c>
      <c r="I50" s="39">
        <v>121.07899999999999</v>
      </c>
      <c r="J50" s="39">
        <v>120.776</v>
      </c>
      <c r="K50" s="39">
        <v>120.56</v>
      </c>
      <c r="L50" s="39">
        <v>120.566</v>
      </c>
      <c r="M50" s="39">
        <f t="shared" si="10"/>
        <v>-0.47499999999999432</v>
      </c>
      <c r="N50" s="39">
        <f t="shared" si="8"/>
        <v>-0.77000000000001023</v>
      </c>
      <c r="O50" s="41">
        <f t="shared" si="0"/>
        <v>-0.20999999999999375</v>
      </c>
      <c r="P50" s="39">
        <f t="shared" si="2"/>
        <v>-0.48499999999999943</v>
      </c>
      <c r="Q50" s="41">
        <f t="shared" si="9"/>
        <v>-0.51899999999999125</v>
      </c>
      <c r="S50"/>
      <c r="T50"/>
      <c r="U50"/>
      <c r="V50"/>
      <c r="W50"/>
      <c r="X50"/>
    </row>
    <row r="51" spans="1:24" x14ac:dyDescent="0.3">
      <c r="A51" s="3">
        <v>170</v>
      </c>
      <c r="B51" s="39">
        <v>2335285.423</v>
      </c>
      <c r="C51" s="39">
        <v>6066327.0590000004</v>
      </c>
      <c r="D51" s="39">
        <v>98.266000000000005</v>
      </c>
      <c r="E51" s="6" t="s">
        <v>75</v>
      </c>
      <c r="F51" s="39"/>
      <c r="G51" s="39"/>
      <c r="H51" s="39"/>
      <c r="I51" s="39"/>
      <c r="J51" s="39">
        <v>98.338999999999999</v>
      </c>
      <c r="K51" s="39">
        <v>98.378</v>
      </c>
      <c r="L51" s="39">
        <v>98.266000000000005</v>
      </c>
      <c r="M51" s="39"/>
      <c r="N51" s="39"/>
      <c r="O51" s="41">
        <f t="shared" si="0"/>
        <v>-7.2999999999993292E-2</v>
      </c>
      <c r="P51" s="39">
        <f>(L51-J51)/1</f>
        <v>-7.2999999999993292E-2</v>
      </c>
      <c r="Q51" s="40"/>
      <c r="S51"/>
      <c r="T51"/>
      <c r="U51"/>
      <c r="V51"/>
      <c r="W51"/>
      <c r="X51"/>
    </row>
    <row r="52" spans="1:24" x14ac:dyDescent="0.3">
      <c r="A52" s="3" t="s">
        <v>26</v>
      </c>
      <c r="B52" s="39">
        <v>2224869.0520000001</v>
      </c>
      <c r="C52" s="39">
        <v>6157684.9630000005</v>
      </c>
      <c r="D52" s="39">
        <v>146.69900000000001</v>
      </c>
      <c r="E52" s="6" t="s">
        <v>63</v>
      </c>
      <c r="F52" s="39"/>
      <c r="G52" s="39">
        <v>147.45500000000001</v>
      </c>
      <c r="H52" s="39">
        <v>147.393</v>
      </c>
      <c r="I52" s="39">
        <v>147.31700000000001</v>
      </c>
      <c r="J52" s="39">
        <v>146.78800000000001</v>
      </c>
      <c r="K52" s="39">
        <v>146.714</v>
      </c>
      <c r="L52" s="39">
        <v>146.69900000000001</v>
      </c>
      <c r="M52" s="40"/>
      <c r="N52" s="39">
        <f t="shared" ref="N52:N54" si="11">J52-H52</f>
        <v>-0.60499999999998977</v>
      </c>
      <c r="O52" s="41">
        <f t="shared" si="0"/>
        <v>-8.8999999999998636E-2</v>
      </c>
      <c r="P52" s="40">
        <f t="shared" ref="P52:P69" si="12">(L52-H52)/2</f>
        <v>-0.3469999999999942</v>
      </c>
      <c r="Q52" s="41">
        <f t="shared" ref="Q52:Q69" si="13">K52-I52</f>
        <v>-0.60300000000000864</v>
      </c>
      <c r="S52"/>
      <c r="T52"/>
      <c r="U52"/>
      <c r="V52"/>
      <c r="W52"/>
      <c r="X52"/>
    </row>
    <row r="53" spans="1:24" x14ac:dyDescent="0.3">
      <c r="A53" s="3">
        <v>1009</v>
      </c>
      <c r="B53" s="39">
        <v>2233366.8139999998</v>
      </c>
      <c r="C53" s="39">
        <v>6122386.7139999997</v>
      </c>
      <c r="D53" s="39">
        <v>128.83099999999999</v>
      </c>
      <c r="E53" s="6" t="s">
        <v>27</v>
      </c>
      <c r="F53" s="39"/>
      <c r="G53" s="39">
        <v>129.43899999999999</v>
      </c>
      <c r="H53" s="39">
        <v>129.38800000000001</v>
      </c>
      <c r="I53" s="39">
        <v>129.27199999999999</v>
      </c>
      <c r="J53" s="39">
        <v>128.97900000000001</v>
      </c>
      <c r="K53" s="39">
        <v>128.81899999999999</v>
      </c>
      <c r="L53" s="39">
        <v>128.83099999999999</v>
      </c>
      <c r="M53" s="40"/>
      <c r="N53" s="39">
        <f t="shared" si="11"/>
        <v>-0.40899999999999181</v>
      </c>
      <c r="O53" s="41">
        <f t="shared" si="0"/>
        <v>-0.14800000000002456</v>
      </c>
      <c r="P53" s="40">
        <f t="shared" si="12"/>
        <v>-0.27850000000000819</v>
      </c>
      <c r="Q53" s="41">
        <f t="shared" si="13"/>
        <v>-0.45300000000000296</v>
      </c>
      <c r="S53"/>
      <c r="T53"/>
      <c r="U53"/>
      <c r="V53"/>
      <c r="W53"/>
      <c r="X53"/>
    </row>
    <row r="54" spans="1:24" x14ac:dyDescent="0.3">
      <c r="A54" s="17" t="s">
        <v>76</v>
      </c>
      <c r="B54" s="46">
        <v>2241368.2650000001</v>
      </c>
      <c r="C54" s="46">
        <v>6157691.818</v>
      </c>
      <c r="D54" s="46">
        <v>153.399</v>
      </c>
      <c r="E54" s="18" t="s">
        <v>77</v>
      </c>
      <c r="F54" s="39"/>
      <c r="G54" s="39">
        <v>147.08500000000001</v>
      </c>
      <c r="H54" s="39">
        <v>146.75399999999999</v>
      </c>
      <c r="I54" s="39">
        <v>146.453</v>
      </c>
      <c r="J54" s="39">
        <v>145.941</v>
      </c>
      <c r="K54" s="39">
        <f>153.556-7.877</f>
        <v>145.679</v>
      </c>
      <c r="L54" s="43">
        <f>153.399-7.877</f>
        <v>145.52199999999999</v>
      </c>
      <c r="M54" s="40"/>
      <c r="N54" s="39">
        <f t="shared" si="11"/>
        <v>-0.81299999999998818</v>
      </c>
      <c r="O54" s="41">
        <f t="shared" si="0"/>
        <v>-0.41900000000001114</v>
      </c>
      <c r="P54" s="40">
        <f t="shared" si="12"/>
        <v>-0.61599999999999966</v>
      </c>
      <c r="Q54" s="41">
        <f t="shared" si="13"/>
        <v>-0.77400000000000091</v>
      </c>
      <c r="S54"/>
      <c r="T54"/>
      <c r="U54"/>
      <c r="V54"/>
      <c r="W54"/>
      <c r="X54"/>
    </row>
    <row r="55" spans="1:24" x14ac:dyDescent="0.3">
      <c r="A55" s="17" t="s">
        <v>78</v>
      </c>
      <c r="B55" s="46">
        <v>2248691.7110000001</v>
      </c>
      <c r="C55" s="46">
        <v>6157718.3080000002</v>
      </c>
      <c r="D55" s="46">
        <v>151.13800000000001</v>
      </c>
      <c r="E55" s="18" t="s">
        <v>79</v>
      </c>
      <c r="F55" s="39"/>
      <c r="G55" s="39">
        <v>150.631</v>
      </c>
      <c r="H55" s="39">
        <v>150.39500000000001</v>
      </c>
      <c r="I55" s="39">
        <v>149.96600000000001</v>
      </c>
      <c r="J55" s="39">
        <v>149.50399999999999</v>
      </c>
      <c r="K55" s="39">
        <f>151.288-2.177</f>
        <v>149.11100000000002</v>
      </c>
      <c r="L55" s="43">
        <f>151.138-2.177</f>
        <v>148.96100000000001</v>
      </c>
      <c r="M55" s="40"/>
      <c r="N55" s="39">
        <f>(I55-G55)/(12/12)</f>
        <v>-0.66499999999999204</v>
      </c>
      <c r="O55" s="41">
        <f t="shared" si="0"/>
        <v>-0.54299999999997794</v>
      </c>
      <c r="P55" s="40">
        <f t="shared" si="12"/>
        <v>-0.71699999999999875</v>
      </c>
      <c r="Q55" s="41">
        <f t="shared" si="13"/>
        <v>-0.85499999999998977</v>
      </c>
      <c r="S55"/>
      <c r="T55"/>
      <c r="U55"/>
      <c r="V55"/>
      <c r="W55"/>
      <c r="X55"/>
    </row>
    <row r="56" spans="1:24" x14ac:dyDescent="0.3">
      <c r="A56" s="17" t="s">
        <v>80</v>
      </c>
      <c r="B56" s="46">
        <v>2265037.6329999999</v>
      </c>
      <c r="C56" s="46">
        <v>6131551.6509999996</v>
      </c>
      <c r="D56" s="46">
        <v>126.901</v>
      </c>
      <c r="E56" s="18" t="s">
        <v>87</v>
      </c>
      <c r="F56" s="39"/>
      <c r="G56" s="39">
        <v>129.24100000000001</v>
      </c>
      <c r="H56" s="39">
        <v>128.96</v>
      </c>
      <c r="I56" s="39">
        <v>128.55099999999999</v>
      </c>
      <c r="J56" s="39">
        <v>128.00700000000001</v>
      </c>
      <c r="K56" s="39">
        <f>127.073+0.633</f>
        <v>127.70599999999999</v>
      </c>
      <c r="L56" s="43">
        <f>126.901+0.633</f>
        <v>127.53399999999999</v>
      </c>
      <c r="M56" s="40"/>
      <c r="N56" s="39">
        <f>(I56-G56)/(12/12)</f>
        <v>-0.69000000000002615</v>
      </c>
      <c r="O56" s="41">
        <f t="shared" si="0"/>
        <v>-0.47300000000001319</v>
      </c>
      <c r="P56" s="40">
        <f t="shared" si="12"/>
        <v>-0.71300000000000807</v>
      </c>
      <c r="Q56" s="41">
        <f t="shared" si="13"/>
        <v>-0.84499999999999886</v>
      </c>
      <c r="S56"/>
      <c r="T56"/>
      <c r="U56"/>
      <c r="V56"/>
      <c r="W56"/>
      <c r="X56"/>
    </row>
    <row r="57" spans="1:24" x14ac:dyDescent="0.3">
      <c r="A57" s="3">
        <v>1108</v>
      </c>
      <c r="B57" s="39">
        <v>2361312.0060000001</v>
      </c>
      <c r="C57" s="39">
        <v>6086633.9199999999</v>
      </c>
      <c r="D57" s="39">
        <v>123.785</v>
      </c>
      <c r="E57" s="6" t="s">
        <v>28</v>
      </c>
      <c r="F57" s="39"/>
      <c r="G57" s="39">
        <v>123.751</v>
      </c>
      <c r="H57" s="39">
        <v>123.78100000000001</v>
      </c>
      <c r="I57" s="39">
        <v>123.747</v>
      </c>
      <c r="J57" s="39">
        <v>123.568</v>
      </c>
      <c r="K57" s="39">
        <v>123.779</v>
      </c>
      <c r="L57" s="39">
        <v>123.785</v>
      </c>
      <c r="M57" s="40"/>
      <c r="N57" s="39">
        <f t="shared" ref="N57:N69" si="14">J57-H57</f>
        <v>-0.21300000000000807</v>
      </c>
      <c r="O57" s="41">
        <f t="shared" si="0"/>
        <v>0.21699999999999875</v>
      </c>
      <c r="P57" s="40">
        <f t="shared" si="12"/>
        <v>1.9999999999953388E-3</v>
      </c>
      <c r="Q57" s="41">
        <f t="shared" si="13"/>
        <v>3.1999999999996476E-2</v>
      </c>
      <c r="S57"/>
      <c r="T57"/>
      <c r="U57"/>
      <c r="V57"/>
      <c r="W57"/>
      <c r="X57"/>
    </row>
    <row r="58" spans="1:24" x14ac:dyDescent="0.3">
      <c r="A58" s="3">
        <v>2062</v>
      </c>
      <c r="B58" s="39">
        <v>2239271.486</v>
      </c>
      <c r="C58" s="39">
        <v>6146221.483</v>
      </c>
      <c r="D58" s="39">
        <v>140.68299999999999</v>
      </c>
      <c r="E58" s="6" t="s">
        <v>29</v>
      </c>
      <c r="F58" s="39"/>
      <c r="G58" s="39">
        <v>141.374</v>
      </c>
      <c r="H58" s="39">
        <v>141.346</v>
      </c>
      <c r="I58" s="39">
        <v>141.18899999999999</v>
      </c>
      <c r="J58" s="39">
        <v>140.86199999999999</v>
      </c>
      <c r="K58" s="39">
        <v>140.679</v>
      </c>
      <c r="L58" s="39">
        <v>140.68299999999999</v>
      </c>
      <c r="M58" s="40"/>
      <c r="N58" s="39">
        <f t="shared" si="14"/>
        <v>-0.48400000000000887</v>
      </c>
      <c r="O58" s="41">
        <f t="shared" si="0"/>
        <v>-0.17900000000000205</v>
      </c>
      <c r="P58" s="40">
        <f t="shared" si="12"/>
        <v>-0.33150000000000546</v>
      </c>
      <c r="Q58" s="41">
        <f t="shared" si="13"/>
        <v>-0.50999999999999091</v>
      </c>
      <c r="S58"/>
      <c r="T58"/>
      <c r="U58"/>
      <c r="V58"/>
      <c r="W58"/>
      <c r="X58"/>
    </row>
    <row r="59" spans="1:24" x14ac:dyDescent="0.3">
      <c r="A59" s="3">
        <v>2065</v>
      </c>
      <c r="B59" s="39">
        <v>2322679.3769999999</v>
      </c>
      <c r="C59" s="39">
        <v>6128257.4409999996</v>
      </c>
      <c r="D59" s="39">
        <v>145.36099999999999</v>
      </c>
      <c r="E59" s="6" t="s">
        <v>30</v>
      </c>
      <c r="F59" s="39"/>
      <c r="G59" s="39">
        <v>146.01599999999999</v>
      </c>
      <c r="H59" s="39">
        <v>146.024</v>
      </c>
      <c r="I59" s="39">
        <v>145.74600000000001</v>
      </c>
      <c r="J59" s="39">
        <v>145.44399999999999</v>
      </c>
      <c r="K59" s="39">
        <v>145.39699999999999</v>
      </c>
      <c r="L59" s="39">
        <v>145.36099999999999</v>
      </c>
      <c r="M59" s="40"/>
      <c r="N59" s="39">
        <f t="shared" si="14"/>
        <v>-0.58000000000001251</v>
      </c>
      <c r="O59" s="41">
        <f t="shared" si="0"/>
        <v>-8.2999999999998408E-2</v>
      </c>
      <c r="P59" s="40">
        <f t="shared" si="12"/>
        <v>-0.33150000000000546</v>
      </c>
      <c r="Q59" s="41">
        <f t="shared" si="13"/>
        <v>-0.34900000000001796</v>
      </c>
      <c r="S59"/>
      <c r="T59"/>
      <c r="U59"/>
      <c r="V59"/>
      <c r="W59"/>
      <c r="X59"/>
    </row>
    <row r="60" spans="1:24" x14ac:dyDescent="0.3">
      <c r="A60" s="3">
        <v>2076</v>
      </c>
      <c r="B60" s="39">
        <v>2280427.6549999998</v>
      </c>
      <c r="C60" s="39">
        <v>6163347.932</v>
      </c>
      <c r="D60" s="39">
        <v>180.119</v>
      </c>
      <c r="E60" s="6" t="s">
        <v>82</v>
      </c>
      <c r="F60" s="39"/>
      <c r="G60" s="39">
        <v>180.94900000000001</v>
      </c>
      <c r="H60" s="39">
        <v>180.85499999999999</v>
      </c>
      <c r="I60" s="39">
        <v>180.67400000000001</v>
      </c>
      <c r="J60" s="39">
        <v>180.34399999999999</v>
      </c>
      <c r="K60" s="39">
        <v>180.22399999999999</v>
      </c>
      <c r="L60" s="39">
        <v>180.119</v>
      </c>
      <c r="M60" s="40"/>
      <c r="N60" s="39">
        <f t="shared" si="14"/>
        <v>-0.51099999999999568</v>
      </c>
      <c r="O60" s="41">
        <f t="shared" si="0"/>
        <v>-0.22499999999999432</v>
      </c>
      <c r="P60" s="40">
        <f t="shared" si="12"/>
        <v>-0.367999999999995</v>
      </c>
      <c r="Q60" s="41">
        <f t="shared" si="13"/>
        <v>-0.45000000000001705</v>
      </c>
      <c r="S60"/>
      <c r="T60"/>
      <c r="U60"/>
      <c r="V60"/>
      <c r="W60"/>
      <c r="X60"/>
    </row>
    <row r="61" spans="1:24" x14ac:dyDescent="0.3">
      <c r="A61" s="3">
        <v>2107</v>
      </c>
      <c r="B61" s="39">
        <v>2099695.67</v>
      </c>
      <c r="C61" s="39">
        <v>6220352.7249999996</v>
      </c>
      <c r="D61" s="39">
        <v>175.65299999999999</v>
      </c>
      <c r="E61" s="6" t="s">
        <v>83</v>
      </c>
      <c r="F61" s="39"/>
      <c r="G61" s="39">
        <v>176.244</v>
      </c>
      <c r="H61" s="39">
        <v>176.19399999999999</v>
      </c>
      <c r="I61" s="39">
        <v>176.119</v>
      </c>
      <c r="J61" s="39">
        <v>175.773</v>
      </c>
      <c r="K61" s="39">
        <v>175.53700000000001</v>
      </c>
      <c r="L61" s="39">
        <v>175.65299999999999</v>
      </c>
      <c r="M61" s="40"/>
      <c r="N61" s="39">
        <f t="shared" si="14"/>
        <v>-0.42099999999999227</v>
      </c>
      <c r="O61" s="41">
        <f t="shared" si="0"/>
        <v>-0.12000000000000455</v>
      </c>
      <c r="P61" s="40">
        <f t="shared" si="12"/>
        <v>-0.27049999999999841</v>
      </c>
      <c r="Q61" s="41">
        <f t="shared" si="13"/>
        <v>-0.58199999999999363</v>
      </c>
      <c r="S61"/>
      <c r="T61"/>
      <c r="U61"/>
      <c r="V61"/>
      <c r="W61"/>
      <c r="X61"/>
    </row>
    <row r="62" spans="1:24" x14ac:dyDescent="0.3">
      <c r="A62" s="3">
        <v>2147</v>
      </c>
      <c r="B62" s="39">
        <v>2062741.5830000001</v>
      </c>
      <c r="C62" s="39">
        <v>6223016.0219999999</v>
      </c>
      <c r="D62" s="39">
        <v>195.95599999999999</v>
      </c>
      <c r="E62" s="6" t="s">
        <v>31</v>
      </c>
      <c r="F62" s="39"/>
      <c r="G62" s="39">
        <v>196.79599999999999</v>
      </c>
      <c r="H62" s="39">
        <v>196.71700000000001</v>
      </c>
      <c r="I62" s="39">
        <v>196.62899999999999</v>
      </c>
      <c r="J62" s="39">
        <v>196.21700000000001</v>
      </c>
      <c r="K62" s="39">
        <v>195.95699999999999</v>
      </c>
      <c r="L62" s="39">
        <v>195.95599999999999</v>
      </c>
      <c r="M62" s="40"/>
      <c r="N62" s="39">
        <f t="shared" si="14"/>
        <v>-0.5</v>
      </c>
      <c r="O62" s="41">
        <f t="shared" si="0"/>
        <v>-0.2610000000000241</v>
      </c>
      <c r="P62" s="40">
        <f t="shared" si="12"/>
        <v>-0.38050000000001205</v>
      </c>
      <c r="Q62" s="41">
        <f t="shared" si="13"/>
        <v>-0.67199999999999704</v>
      </c>
      <c r="S62"/>
      <c r="T62"/>
      <c r="U62"/>
      <c r="V62"/>
      <c r="W62"/>
      <c r="X62"/>
    </row>
    <row r="63" spans="1:24" x14ac:dyDescent="0.3">
      <c r="A63" s="3">
        <v>2149</v>
      </c>
      <c r="B63" s="39">
        <v>2115864.7710000002</v>
      </c>
      <c r="C63" s="39">
        <v>6175004.3770000003</v>
      </c>
      <c r="D63" s="39">
        <v>165.506</v>
      </c>
      <c r="E63" s="6" t="s">
        <v>32</v>
      </c>
      <c r="F63" s="39"/>
      <c r="G63" s="39">
        <v>166.011</v>
      </c>
      <c r="H63" s="39">
        <v>165.95699999999999</v>
      </c>
      <c r="I63" s="39">
        <v>165.93</v>
      </c>
      <c r="J63" s="39">
        <v>165.58799999999999</v>
      </c>
      <c r="K63" s="39">
        <v>165.482</v>
      </c>
      <c r="L63" s="39">
        <v>165.506</v>
      </c>
      <c r="M63" s="40"/>
      <c r="N63" s="39">
        <f t="shared" si="14"/>
        <v>-0.36899999999999977</v>
      </c>
      <c r="O63" s="41">
        <f t="shared" si="0"/>
        <v>-8.1999999999993634E-2</v>
      </c>
      <c r="P63" s="40">
        <f t="shared" si="12"/>
        <v>-0.2254999999999967</v>
      </c>
      <c r="Q63" s="41">
        <f t="shared" si="13"/>
        <v>-0.4480000000000075</v>
      </c>
      <c r="S63"/>
      <c r="T63"/>
      <c r="U63"/>
      <c r="V63"/>
      <c r="W63"/>
      <c r="X63"/>
    </row>
    <row r="64" spans="1:24" x14ac:dyDescent="0.3">
      <c r="A64" s="3">
        <v>2160</v>
      </c>
      <c r="B64" s="39">
        <v>2078118.2990000001</v>
      </c>
      <c r="C64" s="39">
        <v>6305388.3039999995</v>
      </c>
      <c r="D64" s="39">
        <v>232.733</v>
      </c>
      <c r="E64" s="6" t="s">
        <v>33</v>
      </c>
      <c r="F64" s="39"/>
      <c r="G64" s="39">
        <v>233.19</v>
      </c>
      <c r="H64" s="39">
        <v>233.017</v>
      </c>
      <c r="I64" s="39">
        <v>232.982</v>
      </c>
      <c r="J64" s="39">
        <v>232.66900000000001</v>
      </c>
      <c r="K64" s="39">
        <v>232.74</v>
      </c>
      <c r="L64" s="39">
        <v>232.733</v>
      </c>
      <c r="M64" s="40"/>
      <c r="N64" s="39">
        <f t="shared" si="14"/>
        <v>-0.34799999999998477</v>
      </c>
      <c r="O64" s="41">
        <f t="shared" si="0"/>
        <v>6.3999999999992951E-2</v>
      </c>
      <c r="P64" s="40">
        <f t="shared" si="12"/>
        <v>-0.14199999999999591</v>
      </c>
      <c r="Q64" s="41">
        <f t="shared" si="13"/>
        <v>-0.24199999999999022</v>
      </c>
      <c r="S64"/>
      <c r="T64"/>
      <c r="U64"/>
      <c r="V64"/>
      <c r="W64"/>
      <c r="X64"/>
    </row>
    <row r="65" spans="1:26" x14ac:dyDescent="0.3">
      <c r="A65" s="3">
        <v>2348</v>
      </c>
      <c r="B65" s="39">
        <v>2256684.5920000002</v>
      </c>
      <c r="C65" s="39">
        <v>6084032.5559999999</v>
      </c>
      <c r="D65" s="39">
        <v>113.14700000000001</v>
      </c>
      <c r="E65" s="6" t="s">
        <v>34</v>
      </c>
      <c r="F65" s="39"/>
      <c r="G65" s="39">
        <v>113.44199999999999</v>
      </c>
      <c r="H65" s="39">
        <v>113.36499999999999</v>
      </c>
      <c r="I65" s="39">
        <v>113.253</v>
      </c>
      <c r="J65" s="39">
        <v>113.081</v>
      </c>
      <c r="K65" s="39">
        <v>113.08</v>
      </c>
      <c r="L65" s="39">
        <v>113.14700000000001</v>
      </c>
      <c r="M65" s="40"/>
      <c r="N65" s="39">
        <f t="shared" si="14"/>
        <v>-0.28399999999999181</v>
      </c>
      <c r="O65" s="41">
        <f t="shared" si="0"/>
        <v>6.6000000000002501E-2</v>
      </c>
      <c r="P65" s="40">
        <f t="shared" si="12"/>
        <v>-0.10899999999999466</v>
      </c>
      <c r="Q65" s="41">
        <f t="shared" si="13"/>
        <v>-0.17300000000000182</v>
      </c>
      <c r="S65"/>
      <c r="T65"/>
      <c r="U65"/>
      <c r="V65"/>
      <c r="W65"/>
      <c r="X65"/>
    </row>
    <row r="66" spans="1:26" x14ac:dyDescent="0.3">
      <c r="A66" s="3">
        <v>2362</v>
      </c>
      <c r="B66" s="39">
        <v>2256922.8509999998</v>
      </c>
      <c r="C66" s="39">
        <v>6143246.2489999998</v>
      </c>
      <c r="D66" s="39">
        <v>148.51599999999999</v>
      </c>
      <c r="E66" s="6" t="s">
        <v>35</v>
      </c>
      <c r="F66" s="39"/>
      <c r="G66" s="39">
        <v>149.81800000000001</v>
      </c>
      <c r="H66" s="39">
        <v>149.62100000000001</v>
      </c>
      <c r="I66" s="39">
        <v>149.286</v>
      </c>
      <c r="J66" s="39">
        <v>148.89099999999999</v>
      </c>
      <c r="K66" s="39">
        <v>148.68199999999999</v>
      </c>
      <c r="L66" s="39">
        <v>148.51599999999999</v>
      </c>
      <c r="M66" s="40"/>
      <c r="N66" s="39">
        <f t="shared" si="14"/>
        <v>-0.73000000000001819</v>
      </c>
      <c r="O66" s="41">
        <f t="shared" si="0"/>
        <v>-0.375</v>
      </c>
      <c r="P66" s="40">
        <f t="shared" si="12"/>
        <v>-0.55250000000000909</v>
      </c>
      <c r="Q66" s="41">
        <f t="shared" si="13"/>
        <v>-0.60400000000001342</v>
      </c>
      <c r="S66"/>
      <c r="T66"/>
      <c r="U66"/>
      <c r="V66"/>
      <c r="W66"/>
      <c r="X66"/>
    </row>
    <row r="67" spans="1:26" x14ac:dyDescent="0.3">
      <c r="A67" s="3">
        <v>2378</v>
      </c>
      <c r="B67" s="39">
        <v>2256382.2280000001</v>
      </c>
      <c r="C67" s="39">
        <v>6184306.6090000002</v>
      </c>
      <c r="D67" s="39">
        <v>181.46299999999999</v>
      </c>
      <c r="E67" s="6" t="s">
        <v>36</v>
      </c>
      <c r="F67" s="39"/>
      <c r="G67" s="39">
        <v>182.58799999999999</v>
      </c>
      <c r="H67" s="39">
        <v>182.47</v>
      </c>
      <c r="I67" s="39">
        <v>182.262</v>
      </c>
      <c r="J67" s="39">
        <v>181.863</v>
      </c>
      <c r="K67" s="39">
        <v>181.62899999999999</v>
      </c>
      <c r="L67" s="39">
        <v>181.46299999999999</v>
      </c>
      <c r="M67" s="40"/>
      <c r="N67" s="39">
        <f t="shared" si="14"/>
        <v>-0.60699999999999932</v>
      </c>
      <c r="O67" s="41">
        <f t="shared" si="0"/>
        <v>-0.40000000000000568</v>
      </c>
      <c r="P67" s="40">
        <f t="shared" si="12"/>
        <v>-0.5035000000000025</v>
      </c>
      <c r="Q67" s="41">
        <f t="shared" si="13"/>
        <v>-0.63300000000000978</v>
      </c>
      <c r="S67"/>
      <c r="T67"/>
      <c r="U67"/>
      <c r="V67"/>
      <c r="W67"/>
      <c r="X67"/>
    </row>
    <row r="68" spans="1:26" x14ac:dyDescent="0.3">
      <c r="A68" s="3">
        <v>2448</v>
      </c>
      <c r="B68" s="39">
        <v>2061261.118</v>
      </c>
      <c r="C68" s="39">
        <v>6266141.2170000002</v>
      </c>
      <c r="D68" s="39">
        <v>198.501</v>
      </c>
      <c r="E68" s="6" t="s">
        <v>37</v>
      </c>
      <c r="F68" s="39"/>
      <c r="G68" s="39">
        <v>199.41499999999999</v>
      </c>
      <c r="H68" s="39">
        <v>199.28</v>
      </c>
      <c r="I68" s="39">
        <v>199.18700000000001</v>
      </c>
      <c r="J68" s="39">
        <v>198.756</v>
      </c>
      <c r="K68" s="39">
        <v>198.536</v>
      </c>
      <c r="L68" s="39">
        <v>198.501</v>
      </c>
      <c r="M68" s="40"/>
      <c r="N68" s="39">
        <f t="shared" si="14"/>
        <v>-0.52400000000000091</v>
      </c>
      <c r="O68" s="41">
        <f t="shared" si="0"/>
        <v>-0.25499999999999545</v>
      </c>
      <c r="P68" s="40">
        <f t="shared" si="12"/>
        <v>-0.38949999999999818</v>
      </c>
      <c r="Q68" s="41">
        <f t="shared" si="13"/>
        <v>-0.65100000000001046</v>
      </c>
      <c r="S68"/>
      <c r="T68"/>
      <c r="U68"/>
      <c r="V68"/>
      <c r="W68"/>
      <c r="X68"/>
    </row>
    <row r="69" spans="1:26" x14ac:dyDescent="0.3">
      <c r="A69" s="3">
        <v>2562</v>
      </c>
      <c r="B69" s="39">
        <v>2232976.8130000001</v>
      </c>
      <c r="C69" s="39">
        <v>6129496.5350000001</v>
      </c>
      <c r="D69" s="39">
        <v>133.08500000000001</v>
      </c>
      <c r="E69" s="6" t="s">
        <v>86</v>
      </c>
      <c r="F69" s="39"/>
      <c r="G69" s="39">
        <v>133.74100000000001</v>
      </c>
      <c r="H69" s="39">
        <v>133.63499999999999</v>
      </c>
      <c r="I69" s="39">
        <v>133.54</v>
      </c>
      <c r="J69" s="39">
        <v>133.214</v>
      </c>
      <c r="K69" s="39">
        <v>133.13</v>
      </c>
      <c r="L69" s="39">
        <v>133.08500000000001</v>
      </c>
      <c r="M69" s="40"/>
      <c r="N69" s="39">
        <f t="shared" si="14"/>
        <v>-0.42099999999999227</v>
      </c>
      <c r="O69" s="41">
        <f t="shared" si="0"/>
        <v>-0.12899999999999068</v>
      </c>
      <c r="P69" s="40">
        <f t="shared" si="12"/>
        <v>-0.27499999999999147</v>
      </c>
      <c r="Q69" s="41">
        <f t="shared" si="13"/>
        <v>-0.40999999999999659</v>
      </c>
      <c r="S69"/>
      <c r="T69"/>
      <c r="U69"/>
      <c r="V69"/>
      <c r="W69"/>
      <c r="X69"/>
    </row>
    <row r="70" spans="1:26" x14ac:dyDescent="0.3">
      <c r="A70" s="3" t="s">
        <v>38</v>
      </c>
      <c r="B70" s="39">
        <v>2405238.9750000001</v>
      </c>
      <c r="C70" s="39">
        <v>6241496.5939999996</v>
      </c>
      <c r="D70" s="39">
        <v>1289.2280000000001</v>
      </c>
      <c r="E70" s="6" t="s">
        <v>39</v>
      </c>
      <c r="F70" s="39"/>
      <c r="G70" s="39"/>
      <c r="H70" s="39"/>
      <c r="I70" s="39"/>
      <c r="J70" s="39">
        <v>1289.2950000000001</v>
      </c>
      <c r="K70" s="39">
        <v>1289.337</v>
      </c>
      <c r="L70" s="39">
        <v>1289.2280000000001</v>
      </c>
      <c r="M70" s="39"/>
      <c r="N70" s="39"/>
      <c r="O70" s="41">
        <f t="shared" si="0"/>
        <v>-6.7000000000007276E-2</v>
      </c>
      <c r="P70" s="40">
        <f t="shared" ref="P70:P77" si="15">(L70-J70)/1</f>
        <v>-6.7000000000007276E-2</v>
      </c>
      <c r="Q70" s="40"/>
      <c r="S70"/>
      <c r="T70"/>
      <c r="U70"/>
      <c r="V70"/>
      <c r="W70"/>
      <c r="X70"/>
    </row>
    <row r="71" spans="1:26" x14ac:dyDescent="0.3">
      <c r="A71" s="3" t="s">
        <v>40</v>
      </c>
      <c r="B71" s="39">
        <v>2273179.4780000001</v>
      </c>
      <c r="C71" s="39">
        <v>6009947.7290000003</v>
      </c>
      <c r="D71" s="39">
        <v>137.959</v>
      </c>
      <c r="E71" s="6" t="s">
        <v>84</v>
      </c>
      <c r="F71" s="39"/>
      <c r="G71" s="39"/>
      <c r="H71" s="39"/>
      <c r="I71" s="39"/>
      <c r="J71" s="39">
        <v>137.88300000000001</v>
      </c>
      <c r="K71" s="39">
        <v>137.964</v>
      </c>
      <c r="L71" s="39">
        <v>137.959</v>
      </c>
      <c r="M71" s="39"/>
      <c r="N71" s="39"/>
      <c r="O71" s="41">
        <f t="shared" ref="O71:O77" si="16">L71-J71</f>
        <v>7.5999999999993406E-2</v>
      </c>
      <c r="P71" s="40">
        <f t="shared" si="15"/>
        <v>7.5999999999993406E-2</v>
      </c>
      <c r="Q71" s="40"/>
      <c r="S71"/>
      <c r="T71"/>
      <c r="U71"/>
      <c r="V71"/>
      <c r="W71"/>
      <c r="X71"/>
    </row>
    <row r="72" spans="1:26" x14ac:dyDescent="0.3">
      <c r="A72" s="22" t="s">
        <v>41</v>
      </c>
      <c r="B72" s="47">
        <v>2197033.08</v>
      </c>
      <c r="C72" s="48">
        <v>6077365.8399999999</v>
      </c>
      <c r="D72" s="48">
        <f>190.807-0.8719</f>
        <v>189.93509999999998</v>
      </c>
      <c r="E72" s="23" t="s">
        <v>42</v>
      </c>
      <c r="F72" s="39"/>
      <c r="G72" s="39"/>
      <c r="H72" s="39"/>
      <c r="I72" s="39"/>
      <c r="J72" s="39">
        <v>189.839</v>
      </c>
      <c r="K72" s="39">
        <v>189.78399999999999</v>
      </c>
      <c r="L72" s="43">
        <f>190.807-0.8719</f>
        <v>189.93509999999998</v>
      </c>
      <c r="M72" s="39"/>
      <c r="N72" s="39"/>
      <c r="O72" s="41">
        <f>L72-J72</f>
        <v>9.6099999999978536E-2</v>
      </c>
      <c r="P72" s="40">
        <f t="shared" si="15"/>
        <v>9.6099999999978536E-2</v>
      </c>
      <c r="Q72" s="40"/>
      <c r="S72"/>
      <c r="T72"/>
      <c r="U72"/>
      <c r="V72"/>
      <c r="W72"/>
      <c r="X72"/>
    </row>
    <row r="73" spans="1:26" x14ac:dyDescent="0.3">
      <c r="A73" s="3" t="s">
        <v>43</v>
      </c>
      <c r="B73" s="39">
        <v>2143813.4270000001</v>
      </c>
      <c r="C73" s="39">
        <v>6133818.7079999996</v>
      </c>
      <c r="D73" s="39">
        <v>233.69300000000001</v>
      </c>
      <c r="E73" s="6" t="s">
        <v>44</v>
      </c>
      <c r="F73" s="39"/>
      <c r="G73" s="39"/>
      <c r="H73" s="39"/>
      <c r="I73" s="39"/>
      <c r="J73" s="39">
        <v>233.785</v>
      </c>
      <c r="K73" s="39">
        <v>233.55799999999999</v>
      </c>
      <c r="L73" s="39">
        <v>233.69300000000001</v>
      </c>
      <c r="M73" s="39"/>
      <c r="N73" s="39"/>
      <c r="O73" s="41">
        <f t="shared" si="16"/>
        <v>-9.1999999999984539E-2</v>
      </c>
      <c r="P73" s="40">
        <f t="shared" si="15"/>
        <v>-9.1999999999984539E-2</v>
      </c>
      <c r="Q73" s="40"/>
      <c r="S73"/>
      <c r="T73"/>
      <c r="U73"/>
      <c r="V73"/>
      <c r="W73"/>
      <c r="X73"/>
    </row>
    <row r="74" spans="1:26" x14ac:dyDescent="0.3">
      <c r="A74" s="3" t="s">
        <v>45</v>
      </c>
      <c r="B74" s="39">
        <v>2143787.7969999998</v>
      </c>
      <c r="C74" s="39">
        <v>6458478.5190000003</v>
      </c>
      <c r="D74" s="39">
        <v>506.654</v>
      </c>
      <c r="E74" s="6" t="s">
        <v>85</v>
      </c>
      <c r="F74" s="39"/>
      <c r="G74" s="39"/>
      <c r="H74" s="39"/>
      <c r="I74" s="39"/>
      <c r="J74" s="39">
        <v>506.73200000000003</v>
      </c>
      <c r="K74" s="39">
        <v>506.84199999999998</v>
      </c>
      <c r="L74" s="39">
        <v>506.654</v>
      </c>
      <c r="M74" s="39"/>
      <c r="N74" s="39"/>
      <c r="O74" s="41">
        <f t="shared" si="16"/>
        <v>-7.8000000000031378E-2</v>
      </c>
      <c r="P74" s="40">
        <f t="shared" si="15"/>
        <v>-7.8000000000031378E-2</v>
      </c>
      <c r="Q74" s="40"/>
      <c r="S74"/>
      <c r="T74"/>
      <c r="U74"/>
      <c r="V74"/>
      <c r="W74"/>
      <c r="X74"/>
    </row>
    <row r="75" spans="1:26" x14ac:dyDescent="0.3">
      <c r="A75" s="3" t="s">
        <v>46</v>
      </c>
      <c r="B75" s="39">
        <v>2172507.7659999998</v>
      </c>
      <c r="C75" s="39">
        <v>6031179.3990000002</v>
      </c>
      <c r="D75" s="39">
        <v>704.80899999999997</v>
      </c>
      <c r="E75" s="6" t="s">
        <v>47</v>
      </c>
      <c r="F75" s="39"/>
      <c r="G75" s="39"/>
      <c r="H75" s="39"/>
      <c r="I75" s="39"/>
      <c r="J75" s="39">
        <v>704.625</v>
      </c>
      <c r="K75" s="39">
        <v>704.49699999999996</v>
      </c>
      <c r="L75" s="39">
        <v>704.80899999999997</v>
      </c>
      <c r="M75" s="39"/>
      <c r="N75" s="39"/>
      <c r="O75" s="41">
        <f t="shared" si="16"/>
        <v>0.18399999999996908</v>
      </c>
      <c r="P75" s="40">
        <f t="shared" si="15"/>
        <v>0.18399999999996908</v>
      </c>
      <c r="Q75" s="40"/>
      <c r="S75"/>
      <c r="T75"/>
      <c r="U75"/>
      <c r="V75"/>
      <c r="W75"/>
      <c r="X75"/>
    </row>
    <row r="76" spans="1:26" x14ac:dyDescent="0.3">
      <c r="A76" s="3" t="s">
        <v>48</v>
      </c>
      <c r="B76" s="39">
        <v>2082514.912</v>
      </c>
      <c r="C76" s="39">
        <v>6102978.8880000003</v>
      </c>
      <c r="D76" s="39">
        <v>1103.6320000000001</v>
      </c>
      <c r="E76" s="6" t="s">
        <v>49</v>
      </c>
      <c r="F76" s="39"/>
      <c r="G76" s="39"/>
      <c r="H76" s="39"/>
      <c r="I76" s="39"/>
      <c r="J76" s="39">
        <v>1103.636</v>
      </c>
      <c r="K76" s="39">
        <v>1103.492</v>
      </c>
      <c r="L76" s="39">
        <v>1103.6320000000001</v>
      </c>
      <c r="M76" s="39"/>
      <c r="N76" s="39"/>
      <c r="O76" s="41">
        <f t="shared" si="16"/>
        <v>-3.9999999999054126E-3</v>
      </c>
      <c r="P76" s="40">
        <f t="shared" si="15"/>
        <v>-3.9999999999054126E-3</v>
      </c>
      <c r="Q76" s="40"/>
      <c r="S76"/>
      <c r="T76"/>
      <c r="U76"/>
      <c r="V76"/>
      <c r="W76"/>
      <c r="X76"/>
    </row>
    <row r="77" spans="1:26" x14ac:dyDescent="0.3">
      <c r="A77" s="3" t="s">
        <v>50</v>
      </c>
      <c r="B77" s="39">
        <v>2343309.216</v>
      </c>
      <c r="C77" s="39">
        <v>5956829.3969999999</v>
      </c>
      <c r="D77" s="39">
        <v>183.39099999999999</v>
      </c>
      <c r="E77" s="6" t="s">
        <v>51</v>
      </c>
      <c r="F77" s="39"/>
      <c r="G77" s="39"/>
      <c r="H77" s="39"/>
      <c r="I77" s="39"/>
      <c r="J77" s="39">
        <v>183.255</v>
      </c>
      <c r="K77" s="39">
        <v>183.477</v>
      </c>
      <c r="L77" s="39">
        <v>183.39099999999999</v>
      </c>
      <c r="M77" s="39"/>
      <c r="N77" s="39"/>
      <c r="O77" s="41">
        <f t="shared" si="16"/>
        <v>0.13599999999999568</v>
      </c>
      <c r="P77" s="40">
        <f t="shared" si="15"/>
        <v>0.13599999999999568</v>
      </c>
      <c r="Q77" s="40"/>
      <c r="S77"/>
      <c r="T77"/>
      <c r="U77"/>
      <c r="V77"/>
      <c r="W77"/>
      <c r="X77"/>
    </row>
    <row r="78" spans="1:26" x14ac:dyDescent="0.3">
      <c r="S78"/>
      <c r="T78"/>
      <c r="U78"/>
      <c r="V78"/>
      <c r="W78"/>
      <c r="X78"/>
    </row>
    <row r="79" spans="1:26" s="29" customFormat="1" x14ac:dyDescent="0.3">
      <c r="A79" s="12">
        <v>-0.15</v>
      </c>
      <c r="B79" s="29" t="s">
        <v>95</v>
      </c>
    </row>
    <row r="80" spans="1:26" s="29" customFormat="1" x14ac:dyDescent="0.3">
      <c r="A80" s="2"/>
      <c r="E80" s="1"/>
      <c r="U80" s="7"/>
      <c r="V80" s="8"/>
      <c r="W80" s="8"/>
      <c r="X80" s="8"/>
      <c r="Y80" s="8"/>
      <c r="Z80" s="7"/>
    </row>
    <row r="81" spans="1:24" s="29" customFormat="1" x14ac:dyDescent="0.3">
      <c r="A81" s="19"/>
      <c r="B81" s="29" t="s">
        <v>104</v>
      </c>
      <c r="Q81" s="21"/>
    </row>
    <row r="82" spans="1:24" s="29" customFormat="1" x14ac:dyDescent="0.3">
      <c r="A82" s="2"/>
      <c r="B82" s="53" t="s">
        <v>99</v>
      </c>
    </row>
    <row r="83" spans="1:24" s="29" customFormat="1" x14ac:dyDescent="0.3">
      <c r="A83" s="2"/>
      <c r="B83" s="53" t="s">
        <v>100</v>
      </c>
    </row>
    <row r="84" spans="1:24" s="29" customFormat="1" x14ac:dyDescent="0.3">
      <c r="A84" s="2"/>
      <c r="B84" s="53" t="s">
        <v>101</v>
      </c>
    </row>
    <row r="85" spans="1:24" s="29" customFormat="1" x14ac:dyDescent="0.3">
      <c r="A85" s="2"/>
      <c r="B85" s="53" t="s">
        <v>102</v>
      </c>
    </row>
    <row r="86" spans="1:24" s="29" customFormat="1" x14ac:dyDescent="0.3">
      <c r="A86" s="2"/>
      <c r="E86" s="1"/>
    </row>
    <row r="87" spans="1:24" s="29" customFormat="1" x14ac:dyDescent="0.3">
      <c r="A87" s="25"/>
      <c r="B87" s="29" t="s">
        <v>103</v>
      </c>
    </row>
    <row r="88" spans="1:24" s="29" customFormat="1" x14ac:dyDescent="0.3">
      <c r="B88" s="26" t="s">
        <v>97</v>
      </c>
    </row>
    <row r="89" spans="1:24" x14ac:dyDescent="0.3">
      <c r="S89"/>
      <c r="T89"/>
      <c r="U89"/>
      <c r="V89"/>
      <c r="W89"/>
      <c r="X89"/>
    </row>
    <row r="90" spans="1:24" x14ac:dyDescent="0.3">
      <c r="S90"/>
      <c r="T90"/>
      <c r="U90"/>
      <c r="V90"/>
      <c r="W90"/>
      <c r="X90"/>
    </row>
    <row r="91" spans="1:24" x14ac:dyDescent="0.3">
      <c r="S91"/>
      <c r="T91"/>
      <c r="U91"/>
      <c r="V91"/>
      <c r="W91"/>
      <c r="X91"/>
    </row>
    <row r="92" spans="1:24" x14ac:dyDescent="0.3">
      <c r="S92"/>
      <c r="T92"/>
      <c r="U92"/>
      <c r="V92"/>
      <c r="W92"/>
      <c r="X92"/>
    </row>
    <row r="93" spans="1:24" x14ac:dyDescent="0.3">
      <c r="S93"/>
      <c r="T93"/>
      <c r="U93"/>
      <c r="V93"/>
      <c r="W93"/>
      <c r="X93"/>
    </row>
    <row r="94" spans="1:24" x14ac:dyDescent="0.3">
      <c r="S94"/>
      <c r="T94"/>
      <c r="U94"/>
      <c r="V94"/>
      <c r="W94"/>
      <c r="X94"/>
    </row>
    <row r="95" spans="1:24" x14ac:dyDescent="0.3">
      <c r="S95"/>
      <c r="T95"/>
      <c r="U95"/>
      <c r="V95"/>
      <c r="W95"/>
      <c r="X95"/>
    </row>
    <row r="96" spans="1:24" x14ac:dyDescent="0.3">
      <c r="S96"/>
      <c r="T96"/>
      <c r="U96"/>
      <c r="V96"/>
      <c r="W96"/>
      <c r="X96"/>
    </row>
    <row r="97" spans="19:24" x14ac:dyDescent="0.3">
      <c r="S97"/>
      <c r="T97"/>
      <c r="U97"/>
      <c r="V97"/>
      <c r="W97"/>
      <c r="X97"/>
    </row>
    <row r="98" spans="19:24" x14ac:dyDescent="0.3">
      <c r="S98"/>
      <c r="T98"/>
      <c r="U98"/>
      <c r="V98"/>
      <c r="W98"/>
      <c r="X98"/>
    </row>
    <row r="99" spans="19:24" x14ac:dyDescent="0.3">
      <c r="S99"/>
      <c r="T99"/>
      <c r="U99"/>
      <c r="V99"/>
      <c r="W99"/>
      <c r="X99"/>
    </row>
    <row r="100" spans="19:24" x14ac:dyDescent="0.3">
      <c r="S100"/>
      <c r="T100"/>
      <c r="U100"/>
      <c r="V100"/>
      <c r="W100"/>
      <c r="X100"/>
    </row>
    <row r="101" spans="19:24" x14ac:dyDescent="0.3">
      <c r="S101"/>
      <c r="T101"/>
      <c r="U101"/>
      <c r="V101"/>
      <c r="W101"/>
      <c r="X101"/>
    </row>
    <row r="102" spans="19:24" x14ac:dyDescent="0.3">
      <c r="S102"/>
      <c r="T102"/>
      <c r="U102"/>
      <c r="V102"/>
      <c r="W102"/>
      <c r="X102"/>
    </row>
    <row r="103" spans="19:24" x14ac:dyDescent="0.3">
      <c r="S103"/>
      <c r="T103"/>
      <c r="U103"/>
      <c r="V103"/>
      <c r="W103"/>
      <c r="X103"/>
    </row>
    <row r="104" spans="19:24" x14ac:dyDescent="0.3">
      <c r="S104"/>
      <c r="T104"/>
      <c r="U104"/>
      <c r="V104"/>
      <c r="W104"/>
      <c r="X104"/>
    </row>
    <row r="105" spans="19:24" x14ac:dyDescent="0.3">
      <c r="S105"/>
      <c r="T105"/>
      <c r="U105"/>
      <c r="V105"/>
      <c r="W105"/>
      <c r="X105"/>
    </row>
    <row r="106" spans="19:24" x14ac:dyDescent="0.3">
      <c r="S106"/>
      <c r="T106"/>
      <c r="U106"/>
      <c r="V106"/>
      <c r="W106"/>
      <c r="X106"/>
    </row>
    <row r="107" spans="19:24" x14ac:dyDescent="0.3">
      <c r="S107"/>
      <c r="T107"/>
      <c r="U107"/>
      <c r="V107"/>
      <c r="W107"/>
      <c r="X107"/>
    </row>
    <row r="108" spans="19:24" x14ac:dyDescent="0.3">
      <c r="S108"/>
      <c r="T108"/>
      <c r="U108"/>
      <c r="V108"/>
      <c r="W108"/>
      <c r="X108"/>
    </row>
    <row r="109" spans="19:24" x14ac:dyDescent="0.3">
      <c r="S109"/>
      <c r="T109"/>
      <c r="U109"/>
      <c r="V109"/>
      <c r="W109"/>
      <c r="X109"/>
    </row>
    <row r="110" spans="19:24" x14ac:dyDescent="0.3">
      <c r="S110"/>
      <c r="T110"/>
      <c r="U110"/>
      <c r="V110"/>
      <c r="W110"/>
      <c r="X110"/>
    </row>
    <row r="111" spans="19:24" x14ac:dyDescent="0.3">
      <c r="S111"/>
      <c r="T111"/>
      <c r="U111"/>
      <c r="V111"/>
      <c r="W111"/>
      <c r="X111"/>
    </row>
    <row r="112" spans="19:24" x14ac:dyDescent="0.3">
      <c r="S112"/>
      <c r="T112"/>
      <c r="U112"/>
      <c r="V112"/>
      <c r="W112"/>
      <c r="X112"/>
    </row>
    <row r="113" spans="19:24" x14ac:dyDescent="0.3">
      <c r="S113"/>
      <c r="T113"/>
      <c r="U113"/>
      <c r="V113"/>
      <c r="W113"/>
      <c r="X113"/>
    </row>
    <row r="114" spans="19:24" x14ac:dyDescent="0.3">
      <c r="S114"/>
      <c r="T114"/>
      <c r="U114"/>
      <c r="V114"/>
      <c r="W114"/>
      <c r="X114"/>
    </row>
    <row r="115" spans="19:24" x14ac:dyDescent="0.3">
      <c r="S115"/>
      <c r="T115"/>
      <c r="U115"/>
      <c r="V115"/>
      <c r="W115"/>
      <c r="X115"/>
    </row>
    <row r="116" spans="19:24" x14ac:dyDescent="0.3">
      <c r="S116"/>
      <c r="T116"/>
      <c r="U116"/>
      <c r="V116"/>
      <c r="W116"/>
      <c r="X116"/>
    </row>
    <row r="117" spans="19:24" x14ac:dyDescent="0.3">
      <c r="S117"/>
      <c r="T117"/>
      <c r="U117"/>
      <c r="V117"/>
      <c r="W117"/>
      <c r="X117"/>
    </row>
    <row r="118" spans="19:24" x14ac:dyDescent="0.3">
      <c r="S118"/>
      <c r="T118"/>
      <c r="U118"/>
      <c r="V118"/>
      <c r="W118"/>
      <c r="X118"/>
    </row>
    <row r="119" spans="19:24" x14ac:dyDescent="0.3">
      <c r="S119"/>
      <c r="T119"/>
      <c r="U119"/>
      <c r="V119"/>
      <c r="W119"/>
      <c r="X119"/>
    </row>
  </sheetData>
  <mergeCells count="8">
    <mergeCell ref="S5:S7"/>
    <mergeCell ref="A1:Q1"/>
    <mergeCell ref="A2:Q2"/>
    <mergeCell ref="F3:L3"/>
    <mergeCell ref="B4:C4"/>
    <mergeCell ref="B3:D3"/>
    <mergeCell ref="F4:L4"/>
    <mergeCell ref="M3:P3"/>
  </mergeCells>
  <pageMargins left="0.25" right="0.2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tabSelected="1" showWhiteSpace="0" zoomScaleNormal="100" workbookViewId="0">
      <pane ySplit="5" topLeftCell="A6" activePane="bottomLeft" state="frozen"/>
      <selection pane="bottomLeft" activeCell="A2" sqref="A2:Q2"/>
    </sheetView>
  </sheetViews>
  <sheetFormatPr defaultRowHeight="14.4" x14ac:dyDescent="0.3"/>
  <cols>
    <col min="1" max="1" width="9.109375" style="2"/>
    <col min="2" max="3" width="15.6640625" customWidth="1"/>
    <col min="4" max="4" width="9.44140625" bestFit="1" customWidth="1"/>
    <col min="5" max="5" width="22.44140625" style="1" customWidth="1"/>
    <col min="6" max="11" width="10.6640625" customWidth="1"/>
    <col min="12" max="12" width="10.6640625" style="14" customWidth="1"/>
    <col min="13" max="15" width="10.6640625" customWidth="1"/>
    <col min="16" max="16" width="10.6640625" style="13" customWidth="1"/>
    <col min="17" max="17" width="10.6640625" customWidth="1"/>
    <col min="21" max="21" width="19.109375" style="7" customWidth="1"/>
    <col min="22" max="25" width="9.109375" style="8"/>
    <col min="26" max="26" width="13.33203125" style="7" customWidth="1"/>
  </cols>
  <sheetData>
    <row r="1" spans="1:26" s="29" customFormat="1" ht="18.75" x14ac:dyDescent="0.3">
      <c r="A1" s="59" t="s">
        <v>106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S1" s="8"/>
      <c r="T1" s="9"/>
      <c r="U1" s="9"/>
      <c r="V1" s="9"/>
      <c r="W1" s="9"/>
      <c r="X1" s="8"/>
    </row>
    <row r="2" spans="1:26" s="29" customFormat="1" ht="18.75" x14ac:dyDescent="0.3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S2" s="8"/>
      <c r="T2" s="9"/>
      <c r="U2" s="9"/>
      <c r="V2" s="9"/>
      <c r="W2" s="9"/>
      <c r="X2" s="8"/>
    </row>
    <row r="3" spans="1:26" s="29" customFormat="1" ht="15" x14ac:dyDescent="0.25">
      <c r="A3" s="33"/>
      <c r="B3" s="63" t="s">
        <v>96</v>
      </c>
      <c r="C3" s="63"/>
      <c r="D3" s="63"/>
      <c r="E3" s="37"/>
      <c r="F3" s="60"/>
      <c r="G3" s="60"/>
      <c r="H3" s="60"/>
      <c r="I3" s="60"/>
      <c r="J3" s="60"/>
      <c r="K3" s="60"/>
      <c r="L3" s="60"/>
      <c r="M3" s="64" t="s">
        <v>98</v>
      </c>
      <c r="N3" s="65"/>
      <c r="O3" s="65"/>
      <c r="P3" s="66"/>
      <c r="Q3" s="35"/>
      <c r="S3" s="8"/>
      <c r="T3" s="9"/>
      <c r="U3" s="9"/>
      <c r="V3" s="9"/>
      <c r="W3" s="9"/>
      <c r="X3" s="8"/>
    </row>
    <row r="4" spans="1:26" s="29" customFormat="1" ht="15" x14ac:dyDescent="0.25">
      <c r="A4" s="56"/>
      <c r="B4" s="61" t="s">
        <v>93</v>
      </c>
      <c r="C4" s="62"/>
      <c r="D4" s="36" t="s">
        <v>92</v>
      </c>
      <c r="E4" s="37"/>
      <c r="F4" s="64" t="s">
        <v>94</v>
      </c>
      <c r="G4" s="65"/>
      <c r="H4" s="65"/>
      <c r="I4" s="65"/>
      <c r="J4" s="65"/>
      <c r="K4" s="65"/>
      <c r="L4" s="66"/>
      <c r="M4" s="50">
        <v>40878</v>
      </c>
      <c r="N4" s="51">
        <v>41244</v>
      </c>
      <c r="O4" s="52">
        <v>41609</v>
      </c>
      <c r="P4" s="52">
        <v>40878</v>
      </c>
      <c r="Q4" s="5">
        <v>41456</v>
      </c>
    </row>
    <row r="5" spans="1:26" s="29" customFormat="1" ht="15" x14ac:dyDescent="0.25">
      <c r="A5" s="3" t="s">
        <v>58</v>
      </c>
      <c r="B5" s="32" t="s">
        <v>59</v>
      </c>
      <c r="C5" s="34" t="s">
        <v>60</v>
      </c>
      <c r="D5" s="31" t="s">
        <v>61</v>
      </c>
      <c r="E5" s="3" t="s">
        <v>62</v>
      </c>
      <c r="F5" s="30">
        <v>40878</v>
      </c>
      <c r="G5" s="5">
        <v>41091</v>
      </c>
      <c r="H5" s="5">
        <v>41244</v>
      </c>
      <c r="I5" s="5">
        <v>41456</v>
      </c>
      <c r="J5" s="5">
        <v>41609</v>
      </c>
      <c r="K5" s="5">
        <v>41821</v>
      </c>
      <c r="L5" s="5">
        <v>41974</v>
      </c>
      <c r="M5" s="38">
        <v>41244</v>
      </c>
      <c r="N5" s="38">
        <v>41609</v>
      </c>
      <c r="O5" s="38">
        <v>41974</v>
      </c>
      <c r="P5" s="38">
        <v>41974</v>
      </c>
      <c r="Q5" s="38">
        <v>41821</v>
      </c>
    </row>
    <row r="6" spans="1:26" x14ac:dyDescent="0.3">
      <c r="A6" s="3">
        <v>29</v>
      </c>
      <c r="B6" s="39">
        <v>2255715.2829999998</v>
      </c>
      <c r="C6" s="39">
        <v>6232765.4000000004</v>
      </c>
      <c r="D6" s="39">
        <v>278.56099999999998</v>
      </c>
      <c r="E6" s="11" t="s">
        <v>0</v>
      </c>
      <c r="F6" s="39"/>
      <c r="G6" s="39">
        <v>279.24700000000001</v>
      </c>
      <c r="H6" s="39">
        <v>279.202</v>
      </c>
      <c r="I6" s="39">
        <v>279.08300000000003</v>
      </c>
      <c r="J6" s="39">
        <v>278.93</v>
      </c>
      <c r="K6" s="39">
        <v>278.678</v>
      </c>
      <c r="L6" s="39">
        <v>278.56099999999998</v>
      </c>
      <c r="M6" s="40"/>
      <c r="N6" s="39">
        <f>J6-H6</f>
        <v>-0.27199999999999136</v>
      </c>
      <c r="O6" s="41">
        <f>L6-J6</f>
        <v>-0.36900000000002819</v>
      </c>
      <c r="P6" s="40">
        <f>(L6-H6)/2</f>
        <v>-0.32050000000000978</v>
      </c>
      <c r="Q6" s="41">
        <f>K6-I6</f>
        <v>-0.40500000000002956</v>
      </c>
      <c r="U6" s="58"/>
      <c r="V6"/>
      <c r="W6"/>
      <c r="X6"/>
      <c r="Y6"/>
      <c r="Z6"/>
    </row>
    <row r="7" spans="1:26" x14ac:dyDescent="0.3">
      <c r="A7" s="3">
        <v>62</v>
      </c>
      <c r="B7" s="39">
        <v>2138252.571</v>
      </c>
      <c r="C7" s="39">
        <v>6339533.1129999999</v>
      </c>
      <c r="D7" s="39">
        <v>288.79399999999998</v>
      </c>
      <c r="E7" s="11" t="s">
        <v>1</v>
      </c>
      <c r="F7" s="39"/>
      <c r="G7" s="39">
        <v>288.84800000000001</v>
      </c>
      <c r="H7" s="39">
        <v>288.87</v>
      </c>
      <c r="I7" s="39">
        <v>288.767</v>
      </c>
      <c r="J7" s="39">
        <v>288.81</v>
      </c>
      <c r="K7" s="39">
        <v>288.822</v>
      </c>
      <c r="L7" s="39">
        <v>288.79399999999998</v>
      </c>
      <c r="M7" s="40"/>
      <c r="N7" s="39">
        <f>J7-H7</f>
        <v>-6.0000000000002274E-2</v>
      </c>
      <c r="O7" s="41">
        <f t="shared" ref="O7:O70" si="0">L7-J7</f>
        <v>-1.6000000000019554E-2</v>
      </c>
      <c r="P7" s="40">
        <f>(L7-H7)/2</f>
        <v>-3.8000000000010914E-2</v>
      </c>
      <c r="Q7" s="41">
        <f>K7-I7</f>
        <v>5.5000000000006821E-2</v>
      </c>
      <c r="U7" s="58"/>
      <c r="V7"/>
      <c r="W7"/>
      <c r="X7"/>
      <c r="Y7"/>
      <c r="Z7"/>
    </row>
    <row r="8" spans="1:26" ht="15" x14ac:dyDescent="0.25">
      <c r="A8" s="3">
        <v>63</v>
      </c>
      <c r="B8" s="39">
        <v>2068328.3940000001</v>
      </c>
      <c r="C8" s="39">
        <v>6163767.9790000003</v>
      </c>
      <c r="D8" s="39">
        <v>329.05599999999998</v>
      </c>
      <c r="E8" s="11" t="s">
        <v>52</v>
      </c>
      <c r="F8" s="39"/>
      <c r="G8" s="39">
        <v>329.95100000000002</v>
      </c>
      <c r="H8" s="39">
        <v>329.988</v>
      </c>
      <c r="I8" s="39">
        <v>329.66800000000001</v>
      </c>
      <c r="J8" s="39">
        <v>329.51</v>
      </c>
      <c r="K8" s="39">
        <v>329.01900000000001</v>
      </c>
      <c r="L8" s="39">
        <v>329.05599999999998</v>
      </c>
      <c r="M8" s="40"/>
      <c r="N8" s="39">
        <f t="shared" ref="N8:N9" si="1">J8-H8</f>
        <v>-0.47800000000000864</v>
      </c>
      <c r="O8" s="41">
        <f t="shared" si="0"/>
        <v>-0.45400000000000773</v>
      </c>
      <c r="P8" s="40">
        <f>(L8-H8)/2</f>
        <v>-0.46600000000000819</v>
      </c>
      <c r="Q8" s="41">
        <f>K8-I8</f>
        <v>-0.64900000000000091</v>
      </c>
      <c r="U8"/>
      <c r="V8"/>
      <c r="W8"/>
      <c r="X8"/>
      <c r="Y8"/>
      <c r="Z8"/>
    </row>
    <row r="9" spans="1:26" ht="15" x14ac:dyDescent="0.25">
      <c r="A9" s="3">
        <v>101</v>
      </c>
      <c r="B9" s="39">
        <v>2213141.139</v>
      </c>
      <c r="C9" s="39">
        <v>6133281.4000000004</v>
      </c>
      <c r="D9" s="39">
        <v>141.30500000000001</v>
      </c>
      <c r="E9" s="11" t="s">
        <v>64</v>
      </c>
      <c r="F9" s="39">
        <v>141.79900000000001</v>
      </c>
      <c r="G9" s="39">
        <v>141.661</v>
      </c>
      <c r="H9" s="39">
        <v>141.72399999999999</v>
      </c>
      <c r="I9" s="39">
        <v>141.54499999999999</v>
      </c>
      <c r="J9" s="39">
        <v>141.47999999999999</v>
      </c>
      <c r="K9" s="39">
        <v>141.33199999999999</v>
      </c>
      <c r="L9" s="39">
        <v>141.30500000000001</v>
      </c>
      <c r="M9" s="39">
        <f>H9-F9</f>
        <v>-7.5000000000017053E-2</v>
      </c>
      <c r="N9" s="39">
        <f t="shared" si="1"/>
        <v>-0.24399999999999977</v>
      </c>
      <c r="O9" s="41">
        <f t="shared" si="0"/>
        <v>-0.17499999999998295</v>
      </c>
      <c r="P9" s="39">
        <f t="shared" ref="P9:P50" si="2">(L9-F9)/3</f>
        <v>-0.1646666666666666</v>
      </c>
      <c r="Q9" s="41">
        <f>K9-I9</f>
        <v>-0.21299999999999386</v>
      </c>
      <c r="U9"/>
      <c r="V9"/>
      <c r="W9"/>
      <c r="X9"/>
      <c r="Y9"/>
      <c r="Z9"/>
    </row>
    <row r="10" spans="1:26" ht="15" x14ac:dyDescent="0.25">
      <c r="A10" s="3">
        <v>108</v>
      </c>
      <c r="B10" s="39">
        <v>2342536.7179999999</v>
      </c>
      <c r="C10" s="39">
        <v>6022775.7640000004</v>
      </c>
      <c r="D10" s="39">
        <v>78.891999999999996</v>
      </c>
      <c r="E10" s="11" t="s">
        <v>2</v>
      </c>
      <c r="F10" s="39">
        <v>79.138000000000005</v>
      </c>
      <c r="G10" s="39"/>
      <c r="H10" s="39"/>
      <c r="I10" s="39"/>
      <c r="J10" s="39">
        <v>78.92</v>
      </c>
      <c r="K10" s="39">
        <v>79.072000000000003</v>
      </c>
      <c r="L10" s="39">
        <v>78.891999999999996</v>
      </c>
      <c r="M10" s="39"/>
      <c r="N10" s="39"/>
      <c r="O10" s="41">
        <f t="shared" si="0"/>
        <v>-2.8000000000005798E-2</v>
      </c>
      <c r="P10" s="39">
        <f t="shared" si="2"/>
        <v>-8.2000000000003112E-2</v>
      </c>
      <c r="Q10" s="40"/>
      <c r="U10"/>
      <c r="V10"/>
      <c r="W10"/>
      <c r="X10"/>
      <c r="Y10"/>
      <c r="Z10"/>
    </row>
    <row r="11" spans="1:26" ht="15" x14ac:dyDescent="0.25">
      <c r="A11" s="3">
        <v>119</v>
      </c>
      <c r="B11" s="39">
        <v>2420921.5580000002</v>
      </c>
      <c r="C11" s="39">
        <v>6035543.2869999995</v>
      </c>
      <c r="D11" s="39">
        <v>111.125</v>
      </c>
      <c r="E11" s="11">
        <v>109.28</v>
      </c>
      <c r="F11" s="39">
        <v>111.276</v>
      </c>
      <c r="G11" s="39">
        <v>111.11</v>
      </c>
      <c r="H11" s="39">
        <v>111.142</v>
      </c>
      <c r="I11" s="39">
        <v>111.045</v>
      </c>
      <c r="J11" s="39">
        <v>110.98</v>
      </c>
      <c r="K11" s="39">
        <v>111.133</v>
      </c>
      <c r="L11" s="39">
        <v>111.125</v>
      </c>
      <c r="M11" s="39">
        <f>H11-F11</f>
        <v>-0.13400000000000034</v>
      </c>
      <c r="N11" s="39">
        <f>J11-H11</f>
        <v>-0.16199999999999193</v>
      </c>
      <c r="O11" s="41">
        <f t="shared" si="0"/>
        <v>0.14499999999999602</v>
      </c>
      <c r="P11" s="39">
        <f t="shared" si="2"/>
        <v>-5.0333333333332085E-2</v>
      </c>
      <c r="Q11" s="41">
        <f>K11-I11</f>
        <v>8.7999999999993861E-2</v>
      </c>
      <c r="U11"/>
      <c r="V11"/>
      <c r="W11"/>
      <c r="X11"/>
      <c r="Y11"/>
      <c r="Z11"/>
    </row>
    <row r="12" spans="1:26" ht="15" x14ac:dyDescent="0.25">
      <c r="A12" s="3">
        <v>120</v>
      </c>
      <c r="B12" s="39">
        <v>2246626.0210000002</v>
      </c>
      <c r="C12" s="39">
        <v>6356803.7369999997</v>
      </c>
      <c r="D12" s="39">
        <v>606.58100000000002</v>
      </c>
      <c r="E12" s="11">
        <v>604.16399999999999</v>
      </c>
      <c r="F12" s="39">
        <v>606.67899999999997</v>
      </c>
      <c r="G12" s="39"/>
      <c r="H12" s="39"/>
      <c r="I12" s="39"/>
      <c r="J12" s="39">
        <v>606.61</v>
      </c>
      <c r="K12" s="39">
        <v>606.673</v>
      </c>
      <c r="L12" s="39">
        <v>606.58100000000002</v>
      </c>
      <c r="M12" s="39"/>
      <c r="N12" s="39"/>
      <c r="O12" s="41">
        <f t="shared" si="0"/>
        <v>-2.8999999999996362E-2</v>
      </c>
      <c r="P12" s="39">
        <f t="shared" si="2"/>
        <v>-3.2666666666652112E-2</v>
      </c>
      <c r="Q12" s="40"/>
      <c r="U12"/>
      <c r="V12"/>
      <c r="W12"/>
      <c r="X12"/>
      <c r="Y12"/>
      <c r="Z12"/>
    </row>
    <row r="13" spans="1:26" ht="15" x14ac:dyDescent="0.25">
      <c r="A13" s="3">
        <v>121</v>
      </c>
      <c r="B13" s="39">
        <v>2244410.1460000002</v>
      </c>
      <c r="C13" s="39">
        <v>6123306.2470000004</v>
      </c>
      <c r="D13" s="39">
        <v>128.63999999999999</v>
      </c>
      <c r="E13" s="11" t="s">
        <v>3</v>
      </c>
      <c r="F13" s="39">
        <v>129.75700000000001</v>
      </c>
      <c r="G13" s="39">
        <v>129.51599999999999</v>
      </c>
      <c r="H13" s="39">
        <v>129.405</v>
      </c>
      <c r="I13" s="39">
        <v>129.08500000000001</v>
      </c>
      <c r="J13" s="39">
        <v>128.93</v>
      </c>
      <c r="K13" s="39">
        <v>128.703</v>
      </c>
      <c r="L13" s="39">
        <v>128.63999999999999</v>
      </c>
      <c r="M13" s="39">
        <f t="shared" ref="M13:M33" si="3">H13-F13</f>
        <v>-0.35200000000000387</v>
      </c>
      <c r="N13" s="39">
        <f>J13-H13</f>
        <v>-0.47499999999999432</v>
      </c>
      <c r="O13" s="41">
        <f t="shared" si="0"/>
        <v>-0.29000000000002046</v>
      </c>
      <c r="P13" s="39">
        <f t="shared" si="2"/>
        <v>-0.37233333333333957</v>
      </c>
      <c r="Q13" s="41">
        <f t="shared" ref="Q13:Q33" si="4">K13-I13</f>
        <v>-0.382000000000005</v>
      </c>
      <c r="U13"/>
      <c r="V13"/>
      <c r="W13"/>
      <c r="X13"/>
      <c r="Y13"/>
      <c r="Z13"/>
    </row>
    <row r="14" spans="1:26" ht="15" x14ac:dyDescent="0.25">
      <c r="A14" s="3">
        <v>122</v>
      </c>
      <c r="B14" s="39">
        <v>2166402.6719999998</v>
      </c>
      <c r="C14" s="39">
        <v>6153888.6289999997</v>
      </c>
      <c r="D14" s="39">
        <v>167.71899999999999</v>
      </c>
      <c r="E14" s="11" t="s">
        <v>4</v>
      </c>
      <c r="F14" s="39">
        <v>167.999</v>
      </c>
      <c r="G14" s="39">
        <v>167.90600000000001</v>
      </c>
      <c r="H14" s="39">
        <v>168</v>
      </c>
      <c r="I14" s="39">
        <v>167.86799999999999</v>
      </c>
      <c r="J14" s="39">
        <v>167.83</v>
      </c>
      <c r="K14" s="39">
        <v>167.696</v>
      </c>
      <c r="L14" s="39">
        <v>167.71899999999999</v>
      </c>
      <c r="M14" s="39">
        <f t="shared" si="3"/>
        <v>1.0000000000047748E-3</v>
      </c>
      <c r="N14" s="39">
        <f t="shared" ref="N14:N33" si="5">J14-H14</f>
        <v>-0.16999999999998749</v>
      </c>
      <c r="O14" s="41">
        <f t="shared" si="0"/>
        <v>-0.11100000000001842</v>
      </c>
      <c r="P14" s="39">
        <f t="shared" si="2"/>
        <v>-9.3333333333333712E-2</v>
      </c>
      <c r="Q14" s="41">
        <f t="shared" si="4"/>
        <v>-0.17199999999999704</v>
      </c>
      <c r="U14"/>
      <c r="V14"/>
      <c r="W14"/>
      <c r="X14"/>
      <c r="Y14"/>
      <c r="Z14"/>
    </row>
    <row r="15" spans="1:26" ht="15" x14ac:dyDescent="0.25">
      <c r="A15" s="3">
        <v>123</v>
      </c>
      <c r="B15" s="39">
        <v>2232691.1540000001</v>
      </c>
      <c r="C15" s="39">
        <v>6167201.6600000001</v>
      </c>
      <c r="D15" s="39">
        <v>161.52600000000001</v>
      </c>
      <c r="E15" s="11" t="s">
        <v>5</v>
      </c>
      <c r="F15" s="39">
        <v>162.65899999999999</v>
      </c>
      <c r="G15" s="39">
        <v>162.40299999999999</v>
      </c>
      <c r="H15" s="39">
        <v>162.35300000000001</v>
      </c>
      <c r="I15" s="39">
        <v>162.14400000000001</v>
      </c>
      <c r="J15" s="39">
        <v>161.84</v>
      </c>
      <c r="K15" s="39">
        <v>161.626</v>
      </c>
      <c r="L15" s="39">
        <v>161.52600000000001</v>
      </c>
      <c r="M15" s="39">
        <f t="shared" si="3"/>
        <v>-0.30599999999998317</v>
      </c>
      <c r="N15" s="39">
        <f t="shared" si="5"/>
        <v>-0.51300000000000523</v>
      </c>
      <c r="O15" s="41">
        <f t="shared" si="0"/>
        <v>-0.31399999999999295</v>
      </c>
      <c r="P15" s="39">
        <f t="shared" si="2"/>
        <v>-0.37766666666666043</v>
      </c>
      <c r="Q15" s="41">
        <f t="shared" si="4"/>
        <v>-0.51800000000000068</v>
      </c>
      <c r="U15"/>
      <c r="V15"/>
      <c r="W15"/>
      <c r="X15"/>
      <c r="Y15"/>
      <c r="Z15"/>
    </row>
    <row r="16" spans="1:26" ht="15" x14ac:dyDescent="0.25">
      <c r="A16" s="3">
        <v>124</v>
      </c>
      <c r="B16" s="39">
        <v>2280839.091</v>
      </c>
      <c r="C16" s="39">
        <v>6138903.3219999997</v>
      </c>
      <c r="D16" s="39">
        <v>148.08699999999999</v>
      </c>
      <c r="E16" s="11" t="s">
        <v>6</v>
      </c>
      <c r="F16" s="39">
        <v>149.56399999999999</v>
      </c>
      <c r="G16" s="39">
        <v>149.33699999999999</v>
      </c>
      <c r="H16" s="39">
        <v>149.31899999999999</v>
      </c>
      <c r="I16" s="39">
        <v>148.899</v>
      </c>
      <c r="J16" s="39">
        <v>148.68</v>
      </c>
      <c r="K16" s="39">
        <v>148.22399999999999</v>
      </c>
      <c r="L16" s="39">
        <v>148.08699999999999</v>
      </c>
      <c r="M16" s="39">
        <f t="shared" si="3"/>
        <v>-0.24500000000000455</v>
      </c>
      <c r="N16" s="39">
        <f t="shared" si="5"/>
        <v>-0.63899999999998158</v>
      </c>
      <c r="O16" s="41">
        <f t="shared" si="0"/>
        <v>-0.59300000000001774</v>
      </c>
      <c r="P16" s="39">
        <f t="shared" si="2"/>
        <v>-0.49233333333333462</v>
      </c>
      <c r="Q16" s="41">
        <f t="shared" si="4"/>
        <v>-0.67500000000001137</v>
      </c>
      <c r="U16"/>
      <c r="V16"/>
      <c r="W16"/>
      <c r="X16"/>
      <c r="Y16"/>
      <c r="Z16"/>
    </row>
    <row r="17" spans="1:26" ht="15" x14ac:dyDescent="0.25">
      <c r="A17" s="3">
        <v>125</v>
      </c>
      <c r="B17" s="39">
        <v>2185890.19</v>
      </c>
      <c r="C17" s="39">
        <v>6122120.1040000003</v>
      </c>
      <c r="D17" s="39">
        <v>183.87799999999999</v>
      </c>
      <c r="E17" s="11" t="s">
        <v>7</v>
      </c>
      <c r="F17" s="39">
        <v>184.18100000000001</v>
      </c>
      <c r="G17" s="39">
        <v>184.072</v>
      </c>
      <c r="H17" s="39">
        <v>184.12899999999999</v>
      </c>
      <c r="I17" s="39">
        <v>184.02699999999999</v>
      </c>
      <c r="J17" s="39">
        <v>183.97</v>
      </c>
      <c r="K17" s="39">
        <v>183.85599999999999</v>
      </c>
      <c r="L17" s="39">
        <v>183.87799999999999</v>
      </c>
      <c r="M17" s="39">
        <f t="shared" si="3"/>
        <v>-5.2000000000020918E-2</v>
      </c>
      <c r="N17" s="39">
        <f t="shared" si="5"/>
        <v>-0.15899999999999181</v>
      </c>
      <c r="O17" s="41">
        <f t="shared" si="0"/>
        <v>-9.200000000001296E-2</v>
      </c>
      <c r="P17" s="39">
        <f t="shared" si="2"/>
        <v>-0.10100000000000857</v>
      </c>
      <c r="Q17" s="41">
        <f t="shared" si="4"/>
        <v>-0.17099999999999227</v>
      </c>
      <c r="U17"/>
      <c r="V17"/>
      <c r="W17"/>
      <c r="X17"/>
      <c r="Y17"/>
      <c r="Z17"/>
    </row>
    <row r="18" spans="1:26" ht="15" x14ac:dyDescent="0.25">
      <c r="A18" s="3">
        <v>126</v>
      </c>
      <c r="B18" s="39">
        <v>2355392.8220000002</v>
      </c>
      <c r="C18" s="39">
        <v>6132094.7139999997</v>
      </c>
      <c r="D18" s="39">
        <v>167.35</v>
      </c>
      <c r="E18" s="11" t="s">
        <v>65</v>
      </c>
      <c r="F18" s="39">
        <v>167.376</v>
      </c>
      <c r="G18" s="39">
        <v>167.291</v>
      </c>
      <c r="H18" s="39">
        <v>167.29300000000001</v>
      </c>
      <c r="I18" s="39">
        <v>167.286</v>
      </c>
      <c r="J18" s="39">
        <v>167.17</v>
      </c>
      <c r="K18" s="39">
        <v>167.27699999999999</v>
      </c>
      <c r="L18" s="39">
        <v>167.35</v>
      </c>
      <c r="M18" s="39">
        <f t="shared" si="3"/>
        <v>-8.2999999999998408E-2</v>
      </c>
      <c r="N18" s="39">
        <f t="shared" si="5"/>
        <v>-0.12300000000001887</v>
      </c>
      <c r="O18" s="41">
        <f t="shared" si="0"/>
        <v>0.18000000000000682</v>
      </c>
      <c r="P18" s="39">
        <f t="shared" si="2"/>
        <v>-8.6666666666701531E-3</v>
      </c>
      <c r="Q18" s="41">
        <f t="shared" si="4"/>
        <v>-9.0000000000145519E-3</v>
      </c>
      <c r="U18"/>
      <c r="V18"/>
      <c r="W18"/>
      <c r="X18"/>
      <c r="Y18"/>
      <c r="Z18"/>
    </row>
    <row r="19" spans="1:26" ht="15" x14ac:dyDescent="0.25">
      <c r="A19" s="3">
        <v>127</v>
      </c>
      <c r="B19" s="39">
        <v>2195250.7140000002</v>
      </c>
      <c r="C19" s="39">
        <v>6199772.7790000001</v>
      </c>
      <c r="D19" s="39">
        <v>182.52500000000001</v>
      </c>
      <c r="E19" s="11" t="s">
        <v>8</v>
      </c>
      <c r="F19" s="39">
        <v>182.87200000000001</v>
      </c>
      <c r="G19" s="39">
        <v>182.89500000000001</v>
      </c>
      <c r="H19" s="39">
        <v>182.821</v>
      </c>
      <c r="I19" s="39">
        <v>182.73599999999999</v>
      </c>
      <c r="J19" s="39">
        <v>182.64</v>
      </c>
      <c r="K19" s="39">
        <v>182.49799999999999</v>
      </c>
      <c r="L19" s="39">
        <v>182.52500000000001</v>
      </c>
      <c r="M19" s="39">
        <f t="shared" si="3"/>
        <v>-5.1000000000016144E-2</v>
      </c>
      <c r="N19" s="39">
        <f t="shared" si="5"/>
        <v>-0.1810000000000116</v>
      </c>
      <c r="O19" s="41">
        <f t="shared" si="0"/>
        <v>-0.11499999999998067</v>
      </c>
      <c r="P19" s="39">
        <f t="shared" si="2"/>
        <v>-0.11566666666666947</v>
      </c>
      <c r="Q19" s="41">
        <f t="shared" si="4"/>
        <v>-0.23799999999999955</v>
      </c>
      <c r="U19"/>
      <c r="V19"/>
      <c r="W19"/>
      <c r="X19"/>
      <c r="Y19"/>
      <c r="Z19"/>
    </row>
    <row r="20" spans="1:26" ht="15" x14ac:dyDescent="0.25">
      <c r="A20" s="3">
        <v>128</v>
      </c>
      <c r="B20" s="39">
        <v>2114491.835</v>
      </c>
      <c r="C20" s="39">
        <v>6074855.7410000004</v>
      </c>
      <c r="D20" s="39">
        <v>619.29999999999995</v>
      </c>
      <c r="E20" s="11" t="s">
        <v>9</v>
      </c>
      <c r="F20" s="39">
        <v>619.25699999999995</v>
      </c>
      <c r="G20" s="39">
        <v>619.26</v>
      </c>
      <c r="H20" s="39">
        <v>619.26</v>
      </c>
      <c r="I20" s="39">
        <v>619.26</v>
      </c>
      <c r="J20" s="39">
        <v>619.26</v>
      </c>
      <c r="K20" s="39">
        <v>619.26</v>
      </c>
      <c r="L20" s="39">
        <v>619.29999999999995</v>
      </c>
      <c r="M20" s="39">
        <f t="shared" si="3"/>
        <v>3.0000000000427463E-3</v>
      </c>
      <c r="N20" s="39">
        <f t="shared" si="5"/>
        <v>0</v>
      </c>
      <c r="O20" s="41">
        <f t="shared" si="0"/>
        <v>3.999999999996362E-2</v>
      </c>
      <c r="P20" s="39">
        <f t="shared" si="2"/>
        <v>1.4333333333335455E-2</v>
      </c>
      <c r="Q20" s="41">
        <f t="shared" si="4"/>
        <v>0</v>
      </c>
      <c r="U20"/>
      <c r="V20"/>
      <c r="W20"/>
      <c r="X20"/>
      <c r="Y20"/>
      <c r="Z20"/>
    </row>
    <row r="21" spans="1:26" ht="15" x14ac:dyDescent="0.25">
      <c r="A21" s="3">
        <v>129</v>
      </c>
      <c r="B21" s="39">
        <v>2198475.3250000002</v>
      </c>
      <c r="C21" s="39">
        <v>6133714.1239999998</v>
      </c>
      <c r="D21" s="39">
        <v>145.98500000000001</v>
      </c>
      <c r="E21" s="11" t="s">
        <v>10</v>
      </c>
      <c r="F21" s="39">
        <v>146.36099999999999</v>
      </c>
      <c r="G21" s="39">
        <v>146.28</v>
      </c>
      <c r="H21" s="39">
        <v>146.29300000000001</v>
      </c>
      <c r="I21" s="39">
        <v>146.18199999999999</v>
      </c>
      <c r="J21" s="39">
        <v>146.07</v>
      </c>
      <c r="K21" s="39">
        <v>145.96199999999999</v>
      </c>
      <c r="L21" s="39">
        <v>145.98500000000001</v>
      </c>
      <c r="M21" s="39">
        <f t="shared" si="3"/>
        <v>-6.7999999999983629E-2</v>
      </c>
      <c r="N21" s="39">
        <f t="shared" si="5"/>
        <v>-0.22300000000001319</v>
      </c>
      <c r="O21" s="41">
        <f t="shared" si="0"/>
        <v>-8.4999999999979536E-2</v>
      </c>
      <c r="P21" s="39">
        <f t="shared" si="2"/>
        <v>-0.12533333333332544</v>
      </c>
      <c r="Q21" s="41">
        <f t="shared" si="4"/>
        <v>-0.21999999999999886</v>
      </c>
      <c r="U21"/>
      <c r="V21"/>
      <c r="W21"/>
      <c r="X21"/>
      <c r="Y21"/>
      <c r="Z21"/>
    </row>
    <row r="22" spans="1:26" ht="15" x14ac:dyDescent="0.25">
      <c r="A22" s="3">
        <v>130</v>
      </c>
      <c r="B22" s="39">
        <v>2365903.8280000002</v>
      </c>
      <c r="C22" s="39">
        <v>6000988.7609999999</v>
      </c>
      <c r="D22" s="39">
        <v>73.207999999999998</v>
      </c>
      <c r="E22" s="11" t="s">
        <v>11</v>
      </c>
      <c r="F22" s="39">
        <v>73.305000000000007</v>
      </c>
      <c r="G22" s="39">
        <v>73.260999999999996</v>
      </c>
      <c r="H22" s="39">
        <v>73.251000000000005</v>
      </c>
      <c r="I22" s="39">
        <v>73.168000000000006</v>
      </c>
      <c r="J22" s="39">
        <v>73.05</v>
      </c>
      <c r="K22" s="39">
        <v>73.331000000000003</v>
      </c>
      <c r="L22" s="39">
        <v>73.207999999999998</v>
      </c>
      <c r="M22" s="39">
        <f t="shared" si="3"/>
        <v>-5.4000000000002046E-2</v>
      </c>
      <c r="N22" s="39">
        <f t="shared" si="5"/>
        <v>-0.20100000000000762</v>
      </c>
      <c r="O22" s="41">
        <f t="shared" si="0"/>
        <v>0.15800000000000125</v>
      </c>
      <c r="P22" s="39">
        <f t="shared" si="2"/>
        <v>-3.2333333333336135E-2</v>
      </c>
      <c r="Q22" s="41">
        <f t="shared" si="4"/>
        <v>0.1629999999999967</v>
      </c>
      <c r="U22"/>
      <c r="V22"/>
      <c r="W22"/>
      <c r="X22"/>
      <c r="Y22"/>
      <c r="Z22"/>
    </row>
    <row r="23" spans="1:26" ht="15" x14ac:dyDescent="0.25">
      <c r="A23" s="3">
        <v>131</v>
      </c>
      <c r="B23" s="39">
        <v>2332746.4270000001</v>
      </c>
      <c r="C23" s="39">
        <v>6191751.9550000001</v>
      </c>
      <c r="D23" s="39">
        <v>243.072</v>
      </c>
      <c r="E23" s="11" t="s">
        <v>66</v>
      </c>
      <c r="F23" s="39">
        <v>243.12100000000001</v>
      </c>
      <c r="G23" s="39">
        <v>243.12100000000001</v>
      </c>
      <c r="H23" s="39">
        <v>243.142</v>
      </c>
      <c r="I23" s="39">
        <v>243.167</v>
      </c>
      <c r="J23" s="39">
        <v>243.09</v>
      </c>
      <c r="K23" s="39">
        <v>243.10499999999999</v>
      </c>
      <c r="L23" s="39">
        <v>243.072</v>
      </c>
      <c r="M23" s="39">
        <f t="shared" si="3"/>
        <v>2.0999999999986585E-2</v>
      </c>
      <c r="N23" s="39">
        <f t="shared" si="5"/>
        <v>-5.1999999999992497E-2</v>
      </c>
      <c r="O23" s="41">
        <f t="shared" si="0"/>
        <v>-1.8000000000000682E-2</v>
      </c>
      <c r="P23" s="39">
        <f t="shared" si="2"/>
        <v>-1.6333333333335531E-2</v>
      </c>
      <c r="Q23" s="41">
        <f t="shared" si="4"/>
        <v>-6.2000000000011823E-2</v>
      </c>
      <c r="U23"/>
      <c r="V23"/>
      <c r="W23"/>
      <c r="X23"/>
      <c r="Y23"/>
      <c r="Z23"/>
    </row>
    <row r="24" spans="1:26" ht="15" x14ac:dyDescent="0.25">
      <c r="A24" s="3">
        <v>132</v>
      </c>
      <c r="B24" s="39">
        <v>2249201.5320000001</v>
      </c>
      <c r="C24" s="39">
        <v>6122773.9009999996</v>
      </c>
      <c r="D24" s="39">
        <v>125.732</v>
      </c>
      <c r="E24" s="11" t="s">
        <v>12</v>
      </c>
      <c r="F24" s="39">
        <v>127.13800000000001</v>
      </c>
      <c r="G24" s="39">
        <v>126.861</v>
      </c>
      <c r="H24" s="39">
        <v>126.771</v>
      </c>
      <c r="I24" s="39">
        <v>126.303</v>
      </c>
      <c r="J24" s="39">
        <v>126.17</v>
      </c>
      <c r="K24" s="39">
        <v>125.839</v>
      </c>
      <c r="L24" s="39">
        <v>125.732</v>
      </c>
      <c r="M24" s="39">
        <f t="shared" si="3"/>
        <v>-0.36700000000000443</v>
      </c>
      <c r="N24" s="39">
        <f t="shared" si="5"/>
        <v>-0.60099999999999909</v>
      </c>
      <c r="O24" s="41">
        <f t="shared" si="0"/>
        <v>-0.43800000000000239</v>
      </c>
      <c r="P24" s="39">
        <f t="shared" si="2"/>
        <v>-0.46866666666666862</v>
      </c>
      <c r="Q24" s="41">
        <f t="shared" si="4"/>
        <v>-0.46399999999999864</v>
      </c>
      <c r="U24"/>
      <c r="V24"/>
      <c r="W24"/>
      <c r="X24"/>
      <c r="Y24"/>
      <c r="Z24"/>
    </row>
    <row r="25" spans="1:26" ht="15" x14ac:dyDescent="0.25">
      <c r="A25" s="3">
        <v>133</v>
      </c>
      <c r="B25" s="39">
        <v>2273311.3080000002</v>
      </c>
      <c r="C25" s="39">
        <v>6111332.1009999998</v>
      </c>
      <c r="D25" s="39">
        <v>121.07</v>
      </c>
      <c r="E25" s="11" t="s">
        <v>13</v>
      </c>
      <c r="F25" s="39">
        <v>122.277</v>
      </c>
      <c r="G25" s="39">
        <v>122.158</v>
      </c>
      <c r="H25" s="39">
        <v>121.943</v>
      </c>
      <c r="I25" s="39">
        <v>121.664</v>
      </c>
      <c r="J25" s="39">
        <v>121.33</v>
      </c>
      <c r="K25" s="39">
        <v>121.255</v>
      </c>
      <c r="L25" s="39">
        <v>121.07</v>
      </c>
      <c r="M25" s="39">
        <f t="shared" si="3"/>
        <v>-0.33400000000000318</v>
      </c>
      <c r="N25" s="39">
        <f t="shared" si="5"/>
        <v>-0.61299999999999955</v>
      </c>
      <c r="O25" s="41">
        <f t="shared" si="0"/>
        <v>-0.26000000000000512</v>
      </c>
      <c r="P25" s="39">
        <f t="shared" si="2"/>
        <v>-0.40233333333333593</v>
      </c>
      <c r="Q25" s="41">
        <f t="shared" si="4"/>
        <v>-0.40900000000000603</v>
      </c>
      <c r="U25"/>
      <c r="V25"/>
      <c r="W25"/>
      <c r="X25"/>
      <c r="Y25"/>
      <c r="Z25"/>
    </row>
    <row r="26" spans="1:26" x14ac:dyDescent="0.3">
      <c r="A26" s="3">
        <v>134</v>
      </c>
      <c r="B26" s="39">
        <v>2202620.3360000001</v>
      </c>
      <c r="C26" s="39">
        <v>6330007.6660000002</v>
      </c>
      <c r="D26" s="39">
        <v>289.964</v>
      </c>
      <c r="E26" s="11" t="s">
        <v>67</v>
      </c>
      <c r="F26" s="39">
        <v>289.99900000000002</v>
      </c>
      <c r="G26" s="39">
        <v>289.94099999999997</v>
      </c>
      <c r="H26" s="39">
        <v>289.92399999999998</v>
      </c>
      <c r="I26" s="39">
        <v>289.839</v>
      </c>
      <c r="J26" s="39">
        <v>289.92</v>
      </c>
      <c r="K26" s="39">
        <v>290.01799999999997</v>
      </c>
      <c r="L26" s="39">
        <v>289.964</v>
      </c>
      <c r="M26" s="39">
        <f t="shared" si="3"/>
        <v>-7.5000000000045475E-2</v>
      </c>
      <c r="N26" s="39">
        <f t="shared" si="5"/>
        <v>-3.999999999962256E-3</v>
      </c>
      <c r="O26" s="41">
        <f t="shared" si="0"/>
        <v>4.399999999998272E-2</v>
      </c>
      <c r="P26" s="39">
        <f t="shared" si="2"/>
        <v>-1.1666666666675004E-2</v>
      </c>
      <c r="Q26" s="41">
        <f t="shared" si="4"/>
        <v>0.17899999999997362</v>
      </c>
      <c r="U26"/>
      <c r="V26"/>
      <c r="W26"/>
      <c r="X26"/>
      <c r="Y26"/>
      <c r="Z26"/>
    </row>
    <row r="27" spans="1:26" x14ac:dyDescent="0.3">
      <c r="A27" s="3">
        <v>135</v>
      </c>
      <c r="B27" s="39">
        <v>2280213.52</v>
      </c>
      <c r="C27" s="39">
        <v>6203601.8760000002</v>
      </c>
      <c r="D27" s="39">
        <v>235.74100000000001</v>
      </c>
      <c r="E27" s="11" t="s">
        <v>53</v>
      </c>
      <c r="F27" s="39">
        <v>236.71799999999999</v>
      </c>
      <c r="G27" s="39">
        <v>236.596</v>
      </c>
      <c r="H27" s="39">
        <v>236.54300000000001</v>
      </c>
      <c r="I27" s="39">
        <v>236.38300000000001</v>
      </c>
      <c r="J27" s="39">
        <v>236.27</v>
      </c>
      <c r="K27" s="39">
        <v>235.85300000000001</v>
      </c>
      <c r="L27" s="39">
        <v>235.74100000000001</v>
      </c>
      <c r="M27" s="39">
        <f t="shared" si="3"/>
        <v>-0.17499999999998295</v>
      </c>
      <c r="N27" s="39">
        <f t="shared" si="5"/>
        <v>-0.27299999999999613</v>
      </c>
      <c r="O27" s="41">
        <f t="shared" si="0"/>
        <v>-0.52899999999999636</v>
      </c>
      <c r="P27" s="39">
        <f t="shared" si="2"/>
        <v>-0.3256666666666585</v>
      </c>
      <c r="Q27" s="41">
        <f t="shared" si="4"/>
        <v>-0.53000000000000114</v>
      </c>
      <c r="U27"/>
      <c r="V27"/>
      <c r="W27"/>
      <c r="X27"/>
      <c r="Y27"/>
      <c r="Z27"/>
    </row>
    <row r="28" spans="1:26" x14ac:dyDescent="0.3">
      <c r="A28" s="3">
        <v>137</v>
      </c>
      <c r="B28" s="39">
        <v>2271706.3849999998</v>
      </c>
      <c r="C28" s="39">
        <v>6053044.2050000001</v>
      </c>
      <c r="D28" s="39">
        <v>100.66800000000001</v>
      </c>
      <c r="E28" s="11" t="s">
        <v>54</v>
      </c>
      <c r="F28" s="39">
        <v>101.04900000000001</v>
      </c>
      <c r="G28" s="39">
        <v>101.02800000000001</v>
      </c>
      <c r="H28" s="39">
        <v>100.96</v>
      </c>
      <c r="I28" s="39">
        <v>100.9</v>
      </c>
      <c r="J28" s="39">
        <v>100.87</v>
      </c>
      <c r="K28" s="39">
        <v>100.746</v>
      </c>
      <c r="L28" s="39">
        <v>100.66800000000001</v>
      </c>
      <c r="M28" s="39">
        <f t="shared" si="3"/>
        <v>-8.9000000000012847E-2</v>
      </c>
      <c r="N28" s="39">
        <f t="shared" si="5"/>
        <v>-8.99999999999892E-2</v>
      </c>
      <c r="O28" s="41">
        <f t="shared" si="0"/>
        <v>-0.20199999999999818</v>
      </c>
      <c r="P28" s="39">
        <f t="shared" si="2"/>
        <v>-0.12700000000000009</v>
      </c>
      <c r="Q28" s="41">
        <f t="shared" si="4"/>
        <v>-0.15400000000001057</v>
      </c>
      <c r="U28"/>
      <c r="V28"/>
      <c r="W28"/>
      <c r="X28"/>
      <c r="Y28"/>
      <c r="Z28"/>
    </row>
    <row r="29" spans="1:26" x14ac:dyDescent="0.3">
      <c r="A29" s="3">
        <v>138</v>
      </c>
      <c r="B29" s="39">
        <v>2423374.0950000002</v>
      </c>
      <c r="C29" s="39">
        <v>5929562.6969999997</v>
      </c>
      <c r="D29" s="39">
        <v>239.10400000000001</v>
      </c>
      <c r="E29" s="11" t="s">
        <v>14</v>
      </c>
      <c r="F29" s="39">
        <v>239.114</v>
      </c>
      <c r="G29" s="39">
        <v>239.11</v>
      </c>
      <c r="H29" s="39">
        <v>239.07400000000001</v>
      </c>
      <c r="I29" s="39">
        <v>239.006</v>
      </c>
      <c r="J29" s="39">
        <v>238.86</v>
      </c>
      <c r="K29" s="39">
        <v>239.268</v>
      </c>
      <c r="L29" s="39">
        <v>239.10400000000001</v>
      </c>
      <c r="M29" s="39">
        <f t="shared" si="3"/>
        <v>-3.9999999999992042E-2</v>
      </c>
      <c r="N29" s="39">
        <f t="shared" si="5"/>
        <v>-0.21399999999999864</v>
      </c>
      <c r="O29" s="41">
        <f t="shared" si="0"/>
        <v>0.24399999999999977</v>
      </c>
      <c r="P29" s="39">
        <f t="shared" si="2"/>
        <v>-3.3333333333303017E-3</v>
      </c>
      <c r="Q29" s="41">
        <f t="shared" si="4"/>
        <v>0.26200000000000045</v>
      </c>
      <c r="U29"/>
      <c r="V29"/>
      <c r="W29"/>
      <c r="X29"/>
      <c r="Y29"/>
      <c r="Z29"/>
    </row>
    <row r="30" spans="1:26" x14ac:dyDescent="0.3">
      <c r="A30" s="3">
        <v>139</v>
      </c>
      <c r="B30" s="39">
        <v>2099649.6680000001</v>
      </c>
      <c r="C30" s="39">
        <v>6250235.1320000002</v>
      </c>
      <c r="D30" s="39">
        <v>186.32400000000001</v>
      </c>
      <c r="E30" s="11" t="s">
        <v>15</v>
      </c>
      <c r="F30" s="39">
        <v>186.98500000000001</v>
      </c>
      <c r="G30" s="39">
        <v>186.81399999999999</v>
      </c>
      <c r="H30" s="39">
        <v>186.88900000000001</v>
      </c>
      <c r="I30" s="39">
        <v>186.63900000000001</v>
      </c>
      <c r="J30" s="39">
        <v>186.56</v>
      </c>
      <c r="K30" s="39">
        <v>186.334</v>
      </c>
      <c r="L30" s="39">
        <v>186.32400000000001</v>
      </c>
      <c r="M30" s="39">
        <f t="shared" si="3"/>
        <v>-9.6000000000003638E-2</v>
      </c>
      <c r="N30" s="39">
        <f t="shared" si="5"/>
        <v>-0.32900000000000773</v>
      </c>
      <c r="O30" s="41">
        <f t="shared" si="0"/>
        <v>-0.23599999999999</v>
      </c>
      <c r="P30" s="39">
        <f t="shared" si="2"/>
        <v>-0.2203333333333338</v>
      </c>
      <c r="Q30" s="41">
        <f t="shared" si="4"/>
        <v>-0.30500000000000682</v>
      </c>
      <c r="U30"/>
      <c r="V30"/>
      <c r="W30"/>
      <c r="X30"/>
      <c r="Y30"/>
      <c r="Z30"/>
    </row>
    <row r="31" spans="1:26" x14ac:dyDescent="0.3">
      <c r="A31" s="3">
        <v>140</v>
      </c>
      <c r="B31" s="39">
        <v>2172846.92</v>
      </c>
      <c r="C31" s="39">
        <v>6309610.4029999999</v>
      </c>
      <c r="D31" s="39">
        <v>292.36399999999998</v>
      </c>
      <c r="E31" s="11" t="s">
        <v>16</v>
      </c>
      <c r="F31" s="39">
        <v>292.40800000000002</v>
      </c>
      <c r="G31" s="39">
        <v>292.33800000000002</v>
      </c>
      <c r="H31" s="39">
        <v>292.40800000000002</v>
      </c>
      <c r="I31" s="39">
        <v>292.31599999999997</v>
      </c>
      <c r="J31" s="39">
        <v>292.37</v>
      </c>
      <c r="K31" s="39">
        <v>292.39800000000002</v>
      </c>
      <c r="L31" s="39">
        <v>292.36399999999998</v>
      </c>
      <c r="M31" s="39">
        <f t="shared" si="3"/>
        <v>0</v>
      </c>
      <c r="N31" s="39">
        <f t="shared" si="5"/>
        <v>-3.8000000000010914E-2</v>
      </c>
      <c r="O31" s="41">
        <f t="shared" si="0"/>
        <v>-6.0000000000286491E-3</v>
      </c>
      <c r="P31" s="39">
        <f t="shared" si="2"/>
        <v>-1.4666666666679854E-2</v>
      </c>
      <c r="Q31" s="41">
        <f t="shared" si="4"/>
        <v>8.2000000000050477E-2</v>
      </c>
      <c r="U31"/>
      <c r="V31"/>
      <c r="W31"/>
      <c r="X31"/>
      <c r="Y31"/>
      <c r="Z31"/>
    </row>
    <row r="32" spans="1:26" x14ac:dyDescent="0.3">
      <c r="A32" s="3">
        <v>141</v>
      </c>
      <c r="B32" s="39">
        <v>2207496.665</v>
      </c>
      <c r="C32" s="39">
        <v>6274591.841</v>
      </c>
      <c r="D32" s="39">
        <v>285.18900000000002</v>
      </c>
      <c r="E32" s="11" t="s">
        <v>68</v>
      </c>
      <c r="F32" s="39">
        <v>285.40899999999999</v>
      </c>
      <c r="G32" s="39">
        <v>285.28699999999998</v>
      </c>
      <c r="H32" s="39">
        <v>285.29199999999997</v>
      </c>
      <c r="I32" s="39">
        <v>285.26799999999997</v>
      </c>
      <c r="J32" s="39">
        <v>285.24</v>
      </c>
      <c r="K32" s="39">
        <v>285.15699999999998</v>
      </c>
      <c r="L32" s="39">
        <v>285.18900000000002</v>
      </c>
      <c r="M32" s="39">
        <f t="shared" si="3"/>
        <v>-0.11700000000001864</v>
      </c>
      <c r="N32" s="39">
        <f t="shared" si="5"/>
        <v>-5.1999999999964075E-2</v>
      </c>
      <c r="O32" s="41">
        <f t="shared" si="0"/>
        <v>-5.0999999999987722E-2</v>
      </c>
      <c r="P32" s="39">
        <f t="shared" si="2"/>
        <v>-7.333333333332348E-2</v>
      </c>
      <c r="Q32" s="41">
        <f t="shared" si="4"/>
        <v>-0.11099999999999</v>
      </c>
      <c r="U32"/>
      <c r="V32"/>
      <c r="W32"/>
      <c r="X32"/>
      <c r="Y32"/>
      <c r="Z32"/>
    </row>
    <row r="33" spans="1:26" x14ac:dyDescent="0.3">
      <c r="A33" s="3">
        <v>142</v>
      </c>
      <c r="B33" s="39">
        <v>2239184.341</v>
      </c>
      <c r="C33" s="39">
        <v>6329798.0889999997</v>
      </c>
      <c r="D33" s="39">
        <v>430.28100000000001</v>
      </c>
      <c r="E33" s="11" t="s">
        <v>55</v>
      </c>
      <c r="F33" s="39">
        <v>430.39600000000002</v>
      </c>
      <c r="G33" s="39">
        <v>430.37799999999999</v>
      </c>
      <c r="H33" s="39">
        <v>430.30799999999999</v>
      </c>
      <c r="I33" s="39">
        <v>430.30799999999999</v>
      </c>
      <c r="J33" s="39">
        <v>430.36</v>
      </c>
      <c r="K33" s="39">
        <v>430.38299999999998</v>
      </c>
      <c r="L33" s="39">
        <v>430.28100000000001</v>
      </c>
      <c r="M33" s="39">
        <f t="shared" si="3"/>
        <v>-8.8000000000022283E-2</v>
      </c>
      <c r="N33" s="39">
        <f t="shared" si="5"/>
        <v>5.2000000000020918E-2</v>
      </c>
      <c r="O33" s="41">
        <f t="shared" si="0"/>
        <v>-7.9000000000007731E-2</v>
      </c>
      <c r="P33" s="39">
        <f t="shared" si="2"/>
        <v>-3.8333333333336363E-2</v>
      </c>
      <c r="Q33" s="41">
        <f t="shared" si="4"/>
        <v>7.4999999999988631E-2</v>
      </c>
      <c r="U33"/>
      <c r="V33"/>
      <c r="W33"/>
      <c r="X33"/>
      <c r="Y33"/>
      <c r="Z33"/>
    </row>
    <row r="34" spans="1:26" x14ac:dyDescent="0.3">
      <c r="A34" s="3">
        <v>143</v>
      </c>
      <c r="B34" s="39">
        <v>2282575.5630000001</v>
      </c>
      <c r="C34" s="39">
        <v>6342236.551</v>
      </c>
      <c r="D34" s="39">
        <v>1107.047</v>
      </c>
      <c r="E34" s="11" t="s">
        <v>56</v>
      </c>
      <c r="F34" s="39">
        <v>1107.192</v>
      </c>
      <c r="G34" s="39"/>
      <c r="H34" s="39"/>
      <c r="I34" s="39"/>
      <c r="J34" s="39">
        <v>1107.123</v>
      </c>
      <c r="K34" s="39">
        <v>1107.172</v>
      </c>
      <c r="L34" s="39">
        <v>1107.047</v>
      </c>
      <c r="M34" s="39"/>
      <c r="N34" s="39"/>
      <c r="O34" s="41">
        <f t="shared" si="0"/>
        <v>-7.6000000000021828E-2</v>
      </c>
      <c r="P34" s="39">
        <f t="shared" si="2"/>
        <v>-4.8333333333327268E-2</v>
      </c>
      <c r="Q34" s="40"/>
      <c r="U34"/>
      <c r="V34"/>
      <c r="W34"/>
      <c r="X34"/>
      <c r="Y34"/>
      <c r="Z34"/>
    </row>
    <row r="35" spans="1:26" x14ac:dyDescent="0.3">
      <c r="A35" s="3">
        <v>144</v>
      </c>
      <c r="B35" s="39">
        <v>2221992.4130000002</v>
      </c>
      <c r="C35" s="39">
        <v>6029550.858</v>
      </c>
      <c r="D35" s="39">
        <v>314.17899999999997</v>
      </c>
      <c r="E35" s="11" t="s">
        <v>17</v>
      </c>
      <c r="F35" s="39">
        <v>314.23500000000001</v>
      </c>
      <c r="G35" s="39">
        <v>314.30799999999999</v>
      </c>
      <c r="H35" s="39">
        <v>314.26499999999999</v>
      </c>
      <c r="I35" s="39">
        <v>314.25900000000001</v>
      </c>
      <c r="J35" s="39">
        <v>314.20999999999998</v>
      </c>
      <c r="K35" s="39">
        <v>314.10300000000001</v>
      </c>
      <c r="L35" s="39">
        <v>314.17899999999997</v>
      </c>
      <c r="M35" s="39">
        <f t="shared" ref="M35:M39" si="6">H35-F35</f>
        <v>2.9999999999972715E-2</v>
      </c>
      <c r="N35" s="39">
        <f t="shared" ref="N35:N39" si="7">J35-H35</f>
        <v>-5.5000000000006821E-2</v>
      </c>
      <c r="O35" s="41">
        <f t="shared" si="0"/>
        <v>-3.1000000000005912E-2</v>
      </c>
      <c r="P35" s="39">
        <f t="shared" si="2"/>
        <v>-1.8666666666680005E-2</v>
      </c>
      <c r="Q35" s="41">
        <f>K35-I35</f>
        <v>-0.15600000000000591</v>
      </c>
      <c r="U35"/>
      <c r="V35"/>
      <c r="W35"/>
      <c r="X35"/>
      <c r="Y35"/>
      <c r="Z35"/>
    </row>
    <row r="36" spans="1:26" x14ac:dyDescent="0.3">
      <c r="A36" s="3">
        <v>145</v>
      </c>
      <c r="B36" s="39">
        <v>2199134.5249999999</v>
      </c>
      <c r="C36" s="39">
        <v>6397420.5109999999</v>
      </c>
      <c r="D36" s="39">
        <v>494.1</v>
      </c>
      <c r="E36" s="11" t="s">
        <v>18</v>
      </c>
      <c r="F36" s="39">
        <v>494.09399999999999</v>
      </c>
      <c r="G36" s="39">
        <v>494.09</v>
      </c>
      <c r="H36" s="39">
        <v>494.09</v>
      </c>
      <c r="I36" s="39">
        <v>494.09</v>
      </c>
      <c r="J36" s="39">
        <v>494.09</v>
      </c>
      <c r="K36" s="39">
        <v>494.09</v>
      </c>
      <c r="L36" s="39">
        <v>494.1</v>
      </c>
      <c r="M36" s="39">
        <f t="shared" si="6"/>
        <v>-4.0000000000190994E-3</v>
      </c>
      <c r="N36" s="39">
        <f t="shared" si="7"/>
        <v>0</v>
      </c>
      <c r="O36" s="41">
        <f t="shared" si="0"/>
        <v>1.0000000000047748E-2</v>
      </c>
      <c r="P36" s="39">
        <f t="shared" si="2"/>
        <v>2.0000000000095497E-3</v>
      </c>
      <c r="Q36" s="41">
        <f>K36-I36</f>
        <v>0</v>
      </c>
      <c r="U36"/>
      <c r="V36"/>
      <c r="W36"/>
      <c r="X36"/>
      <c r="Y36"/>
      <c r="Z36"/>
    </row>
    <row r="37" spans="1:26" x14ac:dyDescent="0.3">
      <c r="A37" s="3">
        <v>146</v>
      </c>
      <c r="B37" s="39">
        <v>2275034.3149999999</v>
      </c>
      <c r="C37" s="39">
        <v>5961519.2989999996</v>
      </c>
      <c r="D37" s="39">
        <v>285.33999999999997</v>
      </c>
      <c r="E37" s="11" t="s">
        <v>19</v>
      </c>
      <c r="F37" s="39">
        <v>285.34399999999999</v>
      </c>
      <c r="G37" s="39">
        <v>285.41399999999999</v>
      </c>
      <c r="H37" s="39">
        <v>285.33999999999997</v>
      </c>
      <c r="I37" s="39">
        <v>285.33999999999997</v>
      </c>
      <c r="J37" s="39">
        <v>285.33999999999997</v>
      </c>
      <c r="K37" s="39">
        <v>285.33999999999997</v>
      </c>
      <c r="L37" s="39">
        <v>285.33999999999997</v>
      </c>
      <c r="M37" s="39">
        <f t="shared" si="6"/>
        <v>-4.0000000000190994E-3</v>
      </c>
      <c r="N37" s="39">
        <f t="shared" si="7"/>
        <v>0</v>
      </c>
      <c r="O37" s="41">
        <f t="shared" si="0"/>
        <v>0</v>
      </c>
      <c r="P37" s="39">
        <f t="shared" si="2"/>
        <v>-1.3333333333396997E-3</v>
      </c>
      <c r="Q37" s="41">
        <f>K37-I37</f>
        <v>0</v>
      </c>
      <c r="U37"/>
      <c r="V37"/>
      <c r="W37"/>
      <c r="X37"/>
      <c r="Y37"/>
      <c r="Z37"/>
    </row>
    <row r="38" spans="1:26" x14ac:dyDescent="0.3">
      <c r="A38" s="3">
        <v>147</v>
      </c>
      <c r="B38" s="39">
        <v>2238612.25</v>
      </c>
      <c r="C38" s="39">
        <v>6104481.3799999999</v>
      </c>
      <c r="D38" s="39">
        <v>123.804</v>
      </c>
      <c r="E38" s="11" t="s">
        <v>20</v>
      </c>
      <c r="F38" s="39">
        <v>124.21599999999999</v>
      </c>
      <c r="G38" s="39">
        <v>124.137</v>
      </c>
      <c r="H38" s="39">
        <v>124.074</v>
      </c>
      <c r="I38" s="39">
        <v>123.935</v>
      </c>
      <c r="J38" s="39">
        <v>123.91</v>
      </c>
      <c r="K38" s="39">
        <v>123.852</v>
      </c>
      <c r="L38" s="39">
        <v>123.804</v>
      </c>
      <c r="M38" s="39">
        <f t="shared" si="6"/>
        <v>-0.14199999999999591</v>
      </c>
      <c r="N38" s="39">
        <f t="shared" si="7"/>
        <v>-0.16400000000000148</v>
      </c>
      <c r="O38" s="41">
        <f t="shared" si="0"/>
        <v>-0.10599999999999454</v>
      </c>
      <c r="P38" s="39">
        <f t="shared" si="2"/>
        <v>-0.13733333333333064</v>
      </c>
      <c r="Q38" s="41">
        <f>K38-I38</f>
        <v>-8.2999999999998408E-2</v>
      </c>
      <c r="U38"/>
      <c r="V38"/>
      <c r="W38"/>
      <c r="X38"/>
      <c r="Y38"/>
      <c r="Z38"/>
    </row>
    <row r="39" spans="1:26" x14ac:dyDescent="0.3">
      <c r="A39" s="3">
        <v>148</v>
      </c>
      <c r="B39" s="39">
        <v>2392467.5159999998</v>
      </c>
      <c r="C39" s="39">
        <v>6061625.6710000001</v>
      </c>
      <c r="D39" s="39">
        <v>134.22999999999999</v>
      </c>
      <c r="E39" s="11" t="s">
        <v>21</v>
      </c>
      <c r="F39" s="39">
        <v>134.37700000000001</v>
      </c>
      <c r="G39" s="39">
        <v>134.20599999999999</v>
      </c>
      <c r="H39" s="39">
        <v>134.20699999999999</v>
      </c>
      <c r="I39" s="39">
        <v>134.167</v>
      </c>
      <c r="J39" s="39">
        <v>134.06200000000001</v>
      </c>
      <c r="K39" s="39">
        <v>134.22999999999999</v>
      </c>
      <c r="L39" s="39">
        <v>134.22999999999999</v>
      </c>
      <c r="M39" s="39">
        <f t="shared" si="6"/>
        <v>-0.17000000000001592</v>
      </c>
      <c r="N39" s="39">
        <f t="shared" si="7"/>
        <v>-0.14499999999998181</v>
      </c>
      <c r="O39" s="41">
        <f t="shared" si="0"/>
        <v>0.16799999999997794</v>
      </c>
      <c r="P39" s="39">
        <f t="shared" si="2"/>
        <v>-4.9000000000006594E-2</v>
      </c>
      <c r="Q39" s="41">
        <f>K39-I39</f>
        <v>6.2999999999988177E-2</v>
      </c>
      <c r="U39"/>
      <c r="V39"/>
      <c r="W39"/>
      <c r="X39"/>
      <c r="Y39"/>
      <c r="Z39"/>
    </row>
    <row r="40" spans="1:26" x14ac:dyDescent="0.3">
      <c r="A40" s="3">
        <v>150</v>
      </c>
      <c r="B40" s="39">
        <v>2376151.7209999999</v>
      </c>
      <c r="C40" s="39">
        <v>5971948.216</v>
      </c>
      <c r="D40" s="39">
        <v>97.165999999999997</v>
      </c>
      <c r="E40" s="11" t="s">
        <v>22</v>
      </c>
      <c r="F40" s="39">
        <v>97.262</v>
      </c>
      <c r="G40" s="39"/>
      <c r="H40" s="39"/>
      <c r="I40" s="39"/>
      <c r="J40" s="39">
        <v>97.078000000000003</v>
      </c>
      <c r="K40" s="39">
        <v>97.298000000000002</v>
      </c>
      <c r="L40" s="39">
        <v>97.165999999999997</v>
      </c>
      <c r="M40" s="39"/>
      <c r="N40" s="39"/>
      <c r="O40" s="41">
        <f t="shared" si="0"/>
        <v>8.7999999999993861E-2</v>
      </c>
      <c r="P40" s="39">
        <f t="shared" si="2"/>
        <v>-3.2000000000001215E-2</v>
      </c>
      <c r="Q40" s="40"/>
      <c r="U40"/>
      <c r="V40"/>
      <c r="W40"/>
      <c r="X40"/>
      <c r="Y40"/>
      <c r="Z40"/>
    </row>
    <row r="41" spans="1:26" x14ac:dyDescent="0.3">
      <c r="A41" s="3">
        <v>152</v>
      </c>
      <c r="B41" s="39">
        <v>2322364.179</v>
      </c>
      <c r="C41" s="39">
        <v>6025789.0779999997</v>
      </c>
      <c r="D41" s="39">
        <v>84.543999999999997</v>
      </c>
      <c r="E41" s="11" t="s">
        <v>23</v>
      </c>
      <c r="F41" s="39">
        <v>84.683999999999997</v>
      </c>
      <c r="G41" s="39">
        <v>84.671000000000006</v>
      </c>
      <c r="H41" s="39">
        <v>84.611999999999995</v>
      </c>
      <c r="I41" s="39">
        <v>84.653999999999996</v>
      </c>
      <c r="J41" s="39">
        <v>84.51</v>
      </c>
      <c r="K41" s="39">
        <v>84.656000000000006</v>
      </c>
      <c r="L41" s="39">
        <v>84.543999999999997</v>
      </c>
      <c r="M41" s="39">
        <f>H41-F41</f>
        <v>-7.2000000000002728E-2</v>
      </c>
      <c r="N41" s="39">
        <f t="shared" ref="N41:N50" si="8">J41-H41</f>
        <v>-0.10199999999998965</v>
      </c>
      <c r="O41" s="41">
        <f t="shared" si="0"/>
        <v>3.3999999999991815E-2</v>
      </c>
      <c r="P41" s="39">
        <f t="shared" si="2"/>
        <v>-4.6666666666666856E-2</v>
      </c>
      <c r="Q41" s="41">
        <f t="shared" ref="Q41:Q50" si="9">K41-I41</f>
        <v>2.0000000000095497E-3</v>
      </c>
      <c r="U41"/>
      <c r="V41"/>
      <c r="W41"/>
      <c r="X41"/>
      <c r="Y41"/>
      <c r="Z41"/>
    </row>
    <row r="42" spans="1:26" x14ac:dyDescent="0.3">
      <c r="A42" s="3">
        <v>153</v>
      </c>
      <c r="B42" s="39">
        <v>2183877.2910000002</v>
      </c>
      <c r="C42" s="39">
        <v>6142113.6600000001</v>
      </c>
      <c r="D42" s="39">
        <v>154.46700000000001</v>
      </c>
      <c r="E42" s="11" t="s">
        <v>57</v>
      </c>
      <c r="F42" s="39">
        <v>154.68600000000001</v>
      </c>
      <c r="G42" s="39">
        <v>154.66999999999999</v>
      </c>
      <c r="H42" s="39">
        <v>154.69999999999999</v>
      </c>
      <c r="I42" s="39">
        <v>154.62899999999999</v>
      </c>
      <c r="J42" s="39">
        <v>154.55000000000001</v>
      </c>
      <c r="K42" s="39">
        <v>154.458</v>
      </c>
      <c r="L42" s="39">
        <v>154.46700000000001</v>
      </c>
      <c r="M42" s="39">
        <f t="shared" ref="M42:M50" si="10">H42-F42</f>
        <v>1.3999999999981583E-2</v>
      </c>
      <c r="N42" s="39">
        <f t="shared" si="8"/>
        <v>-0.14999999999997726</v>
      </c>
      <c r="O42" s="41">
        <f t="shared" si="0"/>
        <v>-8.2999999999998408E-2</v>
      </c>
      <c r="P42" s="39">
        <f t="shared" si="2"/>
        <v>-7.2999999999998025E-2</v>
      </c>
      <c r="Q42" s="41">
        <f t="shared" si="9"/>
        <v>-0.17099999999999227</v>
      </c>
      <c r="U42"/>
      <c r="V42"/>
      <c r="W42"/>
      <c r="X42"/>
      <c r="Y42"/>
      <c r="Z42"/>
    </row>
    <row r="43" spans="1:26" x14ac:dyDescent="0.3">
      <c r="A43" s="3">
        <v>154</v>
      </c>
      <c r="B43" s="39">
        <v>2149040.1940000001</v>
      </c>
      <c r="C43" s="39">
        <v>6261382.7989999996</v>
      </c>
      <c r="D43" s="39">
        <v>229.90299999999999</v>
      </c>
      <c r="E43" s="11" t="s">
        <v>69</v>
      </c>
      <c r="F43" s="39">
        <v>229.93899999999999</v>
      </c>
      <c r="G43" s="39">
        <v>229.84200000000001</v>
      </c>
      <c r="H43" s="39">
        <v>229.90100000000001</v>
      </c>
      <c r="I43" s="39">
        <v>229.84200000000001</v>
      </c>
      <c r="J43" s="39">
        <v>229.78</v>
      </c>
      <c r="K43" s="39">
        <v>229.77099999999999</v>
      </c>
      <c r="L43" s="39">
        <v>229.90299999999999</v>
      </c>
      <c r="M43" s="39">
        <f t="shared" si="10"/>
        <v>-3.7999999999982492E-2</v>
      </c>
      <c r="N43" s="39">
        <f t="shared" si="8"/>
        <v>-0.12100000000000932</v>
      </c>
      <c r="O43" s="41">
        <f t="shared" si="0"/>
        <v>0.12299999999999045</v>
      </c>
      <c r="P43" s="39">
        <f t="shared" si="2"/>
        <v>-1.2000000000000455E-2</v>
      </c>
      <c r="Q43" s="41">
        <f t="shared" si="9"/>
        <v>-7.1000000000026375E-2</v>
      </c>
      <c r="U43"/>
      <c r="V43"/>
      <c r="W43"/>
      <c r="X43"/>
      <c r="Y43"/>
      <c r="Z43"/>
    </row>
    <row r="44" spans="1:26" x14ac:dyDescent="0.3">
      <c r="A44" s="3">
        <v>155</v>
      </c>
      <c r="B44" s="39">
        <v>2319104.5780000002</v>
      </c>
      <c r="C44" s="39">
        <v>6078482.2910000002</v>
      </c>
      <c r="D44" s="39">
        <v>110.169</v>
      </c>
      <c r="E44" s="11" t="s">
        <v>70</v>
      </c>
      <c r="F44" s="39">
        <v>110.751</v>
      </c>
      <c r="G44" s="39">
        <v>110.697</v>
      </c>
      <c r="H44" s="39">
        <v>110.488</v>
      </c>
      <c r="I44" s="39">
        <v>110.51</v>
      </c>
      <c r="J44" s="39">
        <v>110.42</v>
      </c>
      <c r="K44" s="39">
        <v>110.24</v>
      </c>
      <c r="L44" s="39">
        <v>110.169</v>
      </c>
      <c r="M44" s="39">
        <f t="shared" si="10"/>
        <v>-0.26300000000000523</v>
      </c>
      <c r="N44" s="39">
        <f t="shared" si="8"/>
        <v>-6.799999999999784E-2</v>
      </c>
      <c r="O44" s="41">
        <f t="shared" si="0"/>
        <v>-0.25100000000000477</v>
      </c>
      <c r="P44" s="39">
        <f t="shared" si="2"/>
        <v>-0.19400000000000261</v>
      </c>
      <c r="Q44" s="41">
        <f t="shared" si="9"/>
        <v>-0.27000000000001023</v>
      </c>
      <c r="U44"/>
      <c r="V44"/>
      <c r="W44"/>
      <c r="X44"/>
      <c r="Y44"/>
      <c r="Z44"/>
    </row>
    <row r="45" spans="1:26" x14ac:dyDescent="0.3">
      <c r="A45" s="3">
        <v>156</v>
      </c>
      <c r="B45" s="39">
        <v>2292291.9759999998</v>
      </c>
      <c r="C45" s="39">
        <v>6098548.6030000001</v>
      </c>
      <c r="D45" s="39">
        <v>112.129</v>
      </c>
      <c r="E45" s="11" t="s">
        <v>71</v>
      </c>
      <c r="F45" s="39">
        <v>113.563</v>
      </c>
      <c r="G45" s="39">
        <v>113.199</v>
      </c>
      <c r="H45" s="39">
        <v>113.01300000000001</v>
      </c>
      <c r="I45" s="39">
        <v>112.643</v>
      </c>
      <c r="J45" s="39">
        <v>112.54</v>
      </c>
      <c r="K45" s="39">
        <v>112.17</v>
      </c>
      <c r="L45" s="39">
        <v>112.129</v>
      </c>
      <c r="M45" s="39">
        <f t="shared" si="10"/>
        <v>-0.54999999999999716</v>
      </c>
      <c r="N45" s="39">
        <f t="shared" si="8"/>
        <v>-0.47299999999999898</v>
      </c>
      <c r="O45" s="41">
        <f t="shared" si="0"/>
        <v>-0.41100000000000136</v>
      </c>
      <c r="P45" s="39">
        <f t="shared" si="2"/>
        <v>-0.47799999999999915</v>
      </c>
      <c r="Q45" s="41">
        <f t="shared" si="9"/>
        <v>-0.47299999999999898</v>
      </c>
      <c r="U45"/>
      <c r="V45"/>
      <c r="W45"/>
      <c r="X45"/>
      <c r="Y45"/>
      <c r="Z45"/>
    </row>
    <row r="46" spans="1:26" x14ac:dyDescent="0.3">
      <c r="A46" s="3">
        <v>157</v>
      </c>
      <c r="B46" s="39">
        <v>2263167.6060000001</v>
      </c>
      <c r="C46" s="39">
        <v>6102759.1670000004</v>
      </c>
      <c r="D46" s="39">
        <v>114.316</v>
      </c>
      <c r="E46" s="11" t="s">
        <v>72</v>
      </c>
      <c r="F46" s="39">
        <v>114.879</v>
      </c>
      <c r="G46" s="39">
        <v>114.828</v>
      </c>
      <c r="H46" s="39">
        <v>114.71299999999999</v>
      </c>
      <c r="I46" s="39">
        <v>114.584</v>
      </c>
      <c r="J46" s="39">
        <v>114.5</v>
      </c>
      <c r="K46" s="39">
        <v>114.37</v>
      </c>
      <c r="L46" s="39">
        <v>114.316</v>
      </c>
      <c r="M46" s="39">
        <f t="shared" si="10"/>
        <v>-0.16600000000001103</v>
      </c>
      <c r="N46" s="39">
        <f t="shared" si="8"/>
        <v>-0.21299999999999386</v>
      </c>
      <c r="O46" s="41">
        <f t="shared" si="0"/>
        <v>-0.1839999999999975</v>
      </c>
      <c r="P46" s="39">
        <f t="shared" si="2"/>
        <v>-0.18766666666666745</v>
      </c>
      <c r="Q46" s="41">
        <f t="shared" si="9"/>
        <v>-0.21399999999999864</v>
      </c>
      <c r="U46"/>
      <c r="V46"/>
      <c r="W46"/>
      <c r="X46"/>
      <c r="Y46"/>
      <c r="Z46"/>
    </row>
    <row r="47" spans="1:26" x14ac:dyDescent="0.3">
      <c r="A47" s="3">
        <v>158</v>
      </c>
      <c r="B47" s="39">
        <v>2198310.219</v>
      </c>
      <c r="C47" s="39">
        <v>6154768.9759999998</v>
      </c>
      <c r="D47" s="39">
        <v>150.279</v>
      </c>
      <c r="E47" s="11" t="s">
        <v>73</v>
      </c>
      <c r="F47" s="39">
        <v>150.68299999999999</v>
      </c>
      <c r="G47" s="39">
        <v>150.602</v>
      </c>
      <c r="H47" s="39">
        <v>150.661</v>
      </c>
      <c r="I47" s="39">
        <v>150.547</v>
      </c>
      <c r="J47" s="39">
        <v>150.44999999999999</v>
      </c>
      <c r="K47" s="39">
        <v>150.30000000000001</v>
      </c>
      <c r="L47" s="39">
        <v>150.279</v>
      </c>
      <c r="M47" s="39">
        <f t="shared" si="10"/>
        <v>-2.199999999999136E-2</v>
      </c>
      <c r="N47" s="39">
        <f t="shared" si="8"/>
        <v>-0.21100000000001273</v>
      </c>
      <c r="O47" s="41">
        <f t="shared" si="0"/>
        <v>-0.17099999999999227</v>
      </c>
      <c r="P47" s="39">
        <f t="shared" si="2"/>
        <v>-0.13466666666666546</v>
      </c>
      <c r="Q47" s="41">
        <f t="shared" si="9"/>
        <v>-0.24699999999998568</v>
      </c>
      <c r="U47"/>
      <c r="V47"/>
      <c r="W47"/>
      <c r="X47"/>
      <c r="Y47"/>
      <c r="Z47"/>
    </row>
    <row r="48" spans="1:26" x14ac:dyDescent="0.3">
      <c r="A48" s="3">
        <v>159</v>
      </c>
      <c r="B48" s="39">
        <v>2186287.773</v>
      </c>
      <c r="C48" s="39">
        <v>6159874.9919999996</v>
      </c>
      <c r="D48" s="39">
        <v>151.447</v>
      </c>
      <c r="E48" s="11" t="s">
        <v>24</v>
      </c>
      <c r="F48" s="39">
        <v>151.73699999999999</v>
      </c>
      <c r="G48" s="39">
        <v>151.67400000000001</v>
      </c>
      <c r="H48" s="39">
        <v>151.74799999999999</v>
      </c>
      <c r="I48" s="39">
        <v>151.63499999999999</v>
      </c>
      <c r="J48" s="39">
        <v>151.57</v>
      </c>
      <c r="K48" s="39">
        <v>151.44</v>
      </c>
      <c r="L48" s="39">
        <v>151.447</v>
      </c>
      <c r="M48" s="39">
        <f t="shared" si="10"/>
        <v>1.099999999999568E-2</v>
      </c>
      <c r="N48" s="39">
        <f t="shared" si="8"/>
        <v>-0.17799999999999727</v>
      </c>
      <c r="O48" s="41">
        <f t="shared" si="0"/>
        <v>-0.12299999999999045</v>
      </c>
      <c r="P48" s="39">
        <f t="shared" si="2"/>
        <v>-9.6666666666664014E-2</v>
      </c>
      <c r="Q48" s="41">
        <f t="shared" si="9"/>
        <v>-0.19499999999999318</v>
      </c>
      <c r="U48"/>
      <c r="V48"/>
      <c r="W48"/>
      <c r="X48"/>
      <c r="Y48"/>
      <c r="Z48"/>
    </row>
    <row r="49" spans="1:26" x14ac:dyDescent="0.3">
      <c r="A49" s="17" t="s">
        <v>88</v>
      </c>
      <c r="B49" s="46">
        <v>2184391.4</v>
      </c>
      <c r="C49" s="46">
        <v>6227465.3459999999</v>
      </c>
      <c r="D49" s="46">
        <v>215.684</v>
      </c>
      <c r="E49" s="20" t="s">
        <v>74</v>
      </c>
      <c r="F49" s="39">
        <v>214.363</v>
      </c>
      <c r="G49" s="39">
        <v>214.267</v>
      </c>
      <c r="H49" s="39">
        <v>214.31200000000001</v>
      </c>
      <c r="I49" s="39">
        <v>214.24299999999999</v>
      </c>
      <c r="J49" s="39">
        <v>214.13</v>
      </c>
      <c r="K49" s="43">
        <f>215.661-1.663</f>
        <v>213.99799999999999</v>
      </c>
      <c r="L49" s="43">
        <f>D49-1.663</f>
        <v>214.02099999999999</v>
      </c>
      <c r="M49" s="39">
        <f t="shared" si="10"/>
        <v>-5.0999999999987722E-2</v>
      </c>
      <c r="N49" s="39">
        <f t="shared" si="8"/>
        <v>-0.18200000000001637</v>
      </c>
      <c r="O49" s="41">
        <f t="shared" si="0"/>
        <v>-0.10900000000000887</v>
      </c>
      <c r="P49" s="39">
        <f t="shared" si="2"/>
        <v>-0.11400000000000432</v>
      </c>
      <c r="Q49" s="41">
        <f t="shared" si="9"/>
        <v>-0.24500000000000455</v>
      </c>
      <c r="U49"/>
      <c r="V49"/>
      <c r="W49"/>
      <c r="X49"/>
      <c r="Y49"/>
      <c r="Z49"/>
    </row>
    <row r="50" spans="1:26" x14ac:dyDescent="0.3">
      <c r="A50" s="3">
        <v>162</v>
      </c>
      <c r="B50" s="39">
        <v>2284179.4360000002</v>
      </c>
      <c r="C50" s="39">
        <v>6121191.3909999998</v>
      </c>
      <c r="D50" s="39">
        <v>120.518</v>
      </c>
      <c r="E50" s="11" t="s">
        <v>25</v>
      </c>
      <c r="F50" s="39">
        <v>121.96899999999999</v>
      </c>
      <c r="G50" s="39">
        <v>121.655</v>
      </c>
      <c r="H50" s="39">
        <v>121.504</v>
      </c>
      <c r="I50" s="39">
        <v>121.001</v>
      </c>
      <c r="J50" s="39">
        <v>120.83</v>
      </c>
      <c r="K50" s="39">
        <v>120.529</v>
      </c>
      <c r="L50" s="39">
        <v>120.518</v>
      </c>
      <c r="M50" s="39">
        <f t="shared" si="10"/>
        <v>-0.4649999999999892</v>
      </c>
      <c r="N50" s="39">
        <f t="shared" si="8"/>
        <v>-0.67400000000000659</v>
      </c>
      <c r="O50" s="41">
        <f t="shared" si="0"/>
        <v>-0.31199999999999761</v>
      </c>
      <c r="P50" s="39">
        <f t="shared" si="2"/>
        <v>-0.48366666666666447</v>
      </c>
      <c r="Q50" s="41">
        <f t="shared" si="9"/>
        <v>-0.47200000000000841</v>
      </c>
      <c r="U50"/>
      <c r="V50"/>
      <c r="W50"/>
      <c r="X50"/>
      <c r="Y50"/>
      <c r="Z50"/>
    </row>
    <row r="51" spans="1:26" x14ac:dyDescent="0.3">
      <c r="A51" s="3">
        <v>170</v>
      </c>
      <c r="B51" s="39">
        <v>2335285.4240000001</v>
      </c>
      <c r="C51" s="39">
        <v>6066327.0060000001</v>
      </c>
      <c r="D51" s="39">
        <v>98.218000000000004</v>
      </c>
      <c r="E51" s="11" t="s">
        <v>75</v>
      </c>
      <c r="F51" s="39"/>
      <c r="G51" s="39"/>
      <c r="H51" s="39"/>
      <c r="I51" s="39"/>
      <c r="J51" s="39">
        <v>98.31</v>
      </c>
      <c r="K51" s="39">
        <v>98.35</v>
      </c>
      <c r="L51" s="39">
        <v>98.218000000000004</v>
      </c>
      <c r="M51" s="39"/>
      <c r="N51" s="39"/>
      <c r="O51" s="41">
        <f t="shared" si="0"/>
        <v>-9.1999999999998749E-2</v>
      </c>
      <c r="P51" s="39">
        <f>(L51-J51)/1</f>
        <v>-9.1999999999998749E-2</v>
      </c>
      <c r="Q51" s="40"/>
      <c r="U51"/>
      <c r="V51"/>
      <c r="W51"/>
      <c r="X51"/>
      <c r="Y51"/>
      <c r="Z51"/>
    </row>
    <row r="52" spans="1:26" x14ac:dyDescent="0.3">
      <c r="A52" s="3" t="s">
        <v>26</v>
      </c>
      <c r="B52" s="39">
        <v>2224869.0430000001</v>
      </c>
      <c r="C52" s="39">
        <v>6157684.9280000003</v>
      </c>
      <c r="D52" s="39">
        <v>146.64500000000001</v>
      </c>
      <c r="E52" s="11" t="s">
        <v>63</v>
      </c>
      <c r="F52" s="39"/>
      <c r="G52" s="39">
        <v>147.34100000000001</v>
      </c>
      <c r="H52" s="39">
        <v>147.33600000000001</v>
      </c>
      <c r="I52" s="39">
        <v>147.184</v>
      </c>
      <c r="J52" s="39">
        <v>146.96700000000001</v>
      </c>
      <c r="K52" s="39">
        <v>146.685</v>
      </c>
      <c r="L52" s="39">
        <v>146.64500000000001</v>
      </c>
      <c r="M52" s="40"/>
      <c r="N52" s="39">
        <f t="shared" ref="N52:N54" si="11">J52-H52</f>
        <v>-0.36899999999999977</v>
      </c>
      <c r="O52" s="41">
        <f t="shared" si="0"/>
        <v>-0.32200000000000273</v>
      </c>
      <c r="P52" s="40">
        <f t="shared" ref="P52:P69" si="12">(L52-H52)/2</f>
        <v>-0.34550000000000125</v>
      </c>
      <c r="Q52" s="41">
        <f t="shared" ref="Q52:Q69" si="13">K52-I52</f>
        <v>-0.49899999999999523</v>
      </c>
      <c r="U52"/>
      <c r="V52"/>
      <c r="W52"/>
      <c r="X52"/>
      <c r="Y52"/>
      <c r="Z52"/>
    </row>
    <row r="53" spans="1:26" x14ac:dyDescent="0.3">
      <c r="A53" s="3">
        <v>1009</v>
      </c>
      <c r="B53" s="39">
        <v>2233366.8050000002</v>
      </c>
      <c r="C53" s="39">
        <v>6122386.6739999996</v>
      </c>
      <c r="D53" s="39">
        <v>128.77099999999999</v>
      </c>
      <c r="E53" s="11" t="s">
        <v>27</v>
      </c>
      <c r="F53" s="39"/>
      <c r="G53" s="39">
        <v>129.36199999999999</v>
      </c>
      <c r="H53" s="39">
        <v>129.34100000000001</v>
      </c>
      <c r="I53" s="39">
        <v>129.16800000000001</v>
      </c>
      <c r="J53" s="39">
        <v>129.04</v>
      </c>
      <c r="K53" s="39">
        <v>128.79599999999999</v>
      </c>
      <c r="L53" s="39">
        <v>128.77099999999999</v>
      </c>
      <c r="M53" s="49"/>
      <c r="N53" s="39">
        <f t="shared" si="11"/>
        <v>-0.30100000000001614</v>
      </c>
      <c r="O53" s="41">
        <f t="shared" si="0"/>
        <v>-0.26900000000000546</v>
      </c>
      <c r="P53" s="40">
        <f t="shared" si="12"/>
        <v>-0.2850000000000108</v>
      </c>
      <c r="Q53" s="41">
        <f t="shared" si="13"/>
        <v>-0.3720000000000141</v>
      </c>
      <c r="U53"/>
      <c r="V53"/>
      <c r="W53"/>
      <c r="X53"/>
      <c r="Y53"/>
      <c r="Z53"/>
    </row>
    <row r="54" spans="1:26" x14ac:dyDescent="0.3">
      <c r="A54" s="17" t="s">
        <v>76</v>
      </c>
      <c r="B54" s="46">
        <v>2241368.2590000001</v>
      </c>
      <c r="C54" s="46">
        <v>6157691.7829999998</v>
      </c>
      <c r="D54" s="46">
        <v>153.34899999999999</v>
      </c>
      <c r="E54" s="20" t="s">
        <v>77</v>
      </c>
      <c r="F54" s="39"/>
      <c r="G54" s="39">
        <v>146.97800000000001</v>
      </c>
      <c r="H54" s="39">
        <v>146.69900000000001</v>
      </c>
      <c r="I54" s="39">
        <v>146.33199999999999</v>
      </c>
      <c r="J54" s="39">
        <v>146.06</v>
      </c>
      <c r="K54" s="43">
        <f>153.525-7.877</f>
        <v>145.648</v>
      </c>
      <c r="L54" s="43">
        <f>D54-7.877</f>
        <v>145.47199999999998</v>
      </c>
      <c r="M54" s="49"/>
      <c r="N54" s="39">
        <f t="shared" si="11"/>
        <v>-0.63900000000001</v>
      </c>
      <c r="O54" s="41">
        <f t="shared" si="0"/>
        <v>-0.58800000000002228</v>
      </c>
      <c r="P54" s="40">
        <f t="shared" si="12"/>
        <v>-0.61350000000001614</v>
      </c>
      <c r="Q54" s="41">
        <f t="shared" si="13"/>
        <v>-0.6839999999999975</v>
      </c>
      <c r="U54"/>
      <c r="V54"/>
      <c r="W54"/>
      <c r="X54"/>
      <c r="Y54"/>
      <c r="Z54"/>
    </row>
    <row r="55" spans="1:26" x14ac:dyDescent="0.3">
      <c r="A55" s="17" t="s">
        <v>78</v>
      </c>
      <c r="B55" s="46">
        <v>2248691.7050000001</v>
      </c>
      <c r="C55" s="46">
        <v>6157718.273</v>
      </c>
      <c r="D55" s="46">
        <v>151.09</v>
      </c>
      <c r="E55" s="20" t="s">
        <v>79</v>
      </c>
      <c r="F55" s="39"/>
      <c r="G55" s="39">
        <v>150.52699999999999</v>
      </c>
      <c r="H55" s="39">
        <v>150.34200000000001</v>
      </c>
      <c r="I55" s="39">
        <v>149.84899999999999</v>
      </c>
      <c r="J55" s="39">
        <v>149.59</v>
      </c>
      <c r="K55" s="43">
        <f>151.256-2.177</f>
        <v>149.07900000000001</v>
      </c>
      <c r="L55" s="43">
        <f>D55-2.177</f>
        <v>148.91300000000001</v>
      </c>
      <c r="M55" s="49"/>
      <c r="N55" s="39">
        <f>(I55-D55)/(31/12)</f>
        <v>-0.48038709677419889</v>
      </c>
      <c r="O55" s="41">
        <f t="shared" si="0"/>
        <v>-0.6769999999999925</v>
      </c>
      <c r="P55" s="40">
        <f t="shared" si="12"/>
        <v>-0.71450000000000102</v>
      </c>
      <c r="Q55" s="41">
        <f t="shared" si="13"/>
        <v>-0.76999999999998181</v>
      </c>
      <c r="U55"/>
      <c r="V55"/>
      <c r="W55"/>
      <c r="X55"/>
      <c r="Y55"/>
      <c r="Z55"/>
    </row>
    <row r="56" spans="1:26" x14ac:dyDescent="0.3">
      <c r="A56" s="17" t="s">
        <v>80</v>
      </c>
      <c r="B56" s="46">
        <v>2265037.628</v>
      </c>
      <c r="C56" s="46">
        <v>6131551.6109999996</v>
      </c>
      <c r="D56" s="46">
        <v>126.851</v>
      </c>
      <c r="E56" s="20" t="s">
        <v>81</v>
      </c>
      <c r="F56" s="39"/>
      <c r="G56" s="39">
        <v>129.16399999999999</v>
      </c>
      <c r="H56" s="39">
        <v>128.91300000000001</v>
      </c>
      <c r="I56" s="39">
        <v>128.45699999999999</v>
      </c>
      <c r="J56" s="39">
        <v>128.07</v>
      </c>
      <c r="K56" s="43">
        <f>127.044+0.633</f>
        <v>127.67699999999999</v>
      </c>
      <c r="L56" s="43">
        <f>D56+0.633</f>
        <v>127.48399999999999</v>
      </c>
      <c r="M56" s="49"/>
      <c r="N56" s="39">
        <f>(I56-D56)/(31/12)</f>
        <v>0.62167741935483656</v>
      </c>
      <c r="O56" s="41">
        <f t="shared" si="0"/>
        <v>-0.58599999999999852</v>
      </c>
      <c r="P56" s="40">
        <f t="shared" si="12"/>
        <v>-0.71450000000000813</v>
      </c>
      <c r="Q56" s="41">
        <f t="shared" si="13"/>
        <v>-0.78000000000000114</v>
      </c>
      <c r="U56"/>
      <c r="V56"/>
      <c r="W56"/>
      <c r="X56"/>
      <c r="Y56"/>
      <c r="Z56"/>
    </row>
    <row r="57" spans="1:26" x14ac:dyDescent="0.3">
      <c r="A57" s="3">
        <v>1108</v>
      </c>
      <c r="B57" s="39">
        <v>2361312.0120000001</v>
      </c>
      <c r="C57" s="39">
        <v>6086633.8689999999</v>
      </c>
      <c r="D57" s="39">
        <v>123.747</v>
      </c>
      <c r="E57" s="11" t="s">
        <v>28</v>
      </c>
      <c r="F57" s="39"/>
      <c r="G57" s="39">
        <v>123.736</v>
      </c>
      <c r="H57" s="39">
        <v>123.759</v>
      </c>
      <c r="I57" s="39">
        <v>123.726</v>
      </c>
      <c r="J57" s="39">
        <v>123.63</v>
      </c>
      <c r="K57" s="39">
        <v>123.74</v>
      </c>
      <c r="L57" s="39">
        <v>123.747</v>
      </c>
      <c r="M57" s="49"/>
      <c r="N57" s="39">
        <f t="shared" ref="N57:N69" si="14">J57-H57</f>
        <v>-0.12900000000000489</v>
      </c>
      <c r="O57" s="41">
        <f t="shared" si="0"/>
        <v>0.11700000000000443</v>
      </c>
      <c r="P57" s="40">
        <f t="shared" si="12"/>
        <v>-6.0000000000002274E-3</v>
      </c>
      <c r="Q57" s="41">
        <f t="shared" si="13"/>
        <v>1.3999999999995794E-2</v>
      </c>
      <c r="U57"/>
      <c r="V57"/>
      <c r="W57"/>
      <c r="X57"/>
      <c r="Y57"/>
      <c r="Z57"/>
    </row>
    <row r="58" spans="1:26" x14ac:dyDescent="0.3">
      <c r="A58" s="3">
        <v>2062</v>
      </c>
      <c r="B58" s="39">
        <v>2239271.4780000001</v>
      </c>
      <c r="C58" s="39">
        <v>6146221.4460000005</v>
      </c>
      <c r="D58" s="39">
        <v>140.62899999999999</v>
      </c>
      <c r="E58" s="11" t="s">
        <v>29</v>
      </c>
      <c r="F58" s="39"/>
      <c r="G58" s="39">
        <v>141.27699999999999</v>
      </c>
      <c r="H58" s="39">
        <v>141.29400000000001</v>
      </c>
      <c r="I58" s="39">
        <v>141.07400000000001</v>
      </c>
      <c r="J58" s="39">
        <v>140.94999999999999</v>
      </c>
      <c r="K58" s="39">
        <v>140.65</v>
      </c>
      <c r="L58" s="39">
        <v>140.62899999999999</v>
      </c>
      <c r="M58" s="40"/>
      <c r="N58" s="39">
        <f t="shared" si="14"/>
        <v>-0.34400000000002251</v>
      </c>
      <c r="O58" s="41">
        <f t="shared" si="0"/>
        <v>-0.32099999999999795</v>
      </c>
      <c r="P58" s="40">
        <f t="shared" si="12"/>
        <v>-0.33250000000001023</v>
      </c>
      <c r="Q58" s="41">
        <f t="shared" si="13"/>
        <v>-0.42400000000000659</v>
      </c>
      <c r="U58"/>
      <c r="V58"/>
      <c r="W58"/>
      <c r="X58"/>
      <c r="Y58"/>
      <c r="Z58"/>
    </row>
    <row r="59" spans="1:26" x14ac:dyDescent="0.3">
      <c r="A59" s="3">
        <v>2065</v>
      </c>
      <c r="B59" s="39">
        <v>2322679.38</v>
      </c>
      <c r="C59" s="39">
        <v>6128257.398</v>
      </c>
      <c r="D59" s="39">
        <v>145.32400000000001</v>
      </c>
      <c r="E59" s="11" t="s">
        <v>30</v>
      </c>
      <c r="F59" s="39"/>
      <c r="G59" s="39">
        <v>145.958</v>
      </c>
      <c r="H59" s="39">
        <v>145.98500000000001</v>
      </c>
      <c r="I59" s="39">
        <v>145.684</v>
      </c>
      <c r="J59" s="39">
        <v>145.55000000000001</v>
      </c>
      <c r="K59" s="39">
        <v>145.36000000000001</v>
      </c>
      <c r="L59" s="39">
        <v>145.32400000000001</v>
      </c>
      <c r="M59" s="40"/>
      <c r="N59" s="39">
        <f t="shared" si="14"/>
        <v>-0.43500000000000227</v>
      </c>
      <c r="O59" s="41">
        <f t="shared" si="0"/>
        <v>-0.22599999999999909</v>
      </c>
      <c r="P59" s="40">
        <f t="shared" si="12"/>
        <v>-0.33050000000000068</v>
      </c>
      <c r="Q59" s="41">
        <f t="shared" si="13"/>
        <v>-0.32399999999998386</v>
      </c>
      <c r="U59"/>
      <c r="V59"/>
      <c r="W59"/>
      <c r="X59"/>
      <c r="Y59"/>
      <c r="Z59"/>
    </row>
    <row r="60" spans="1:26" x14ac:dyDescent="0.3">
      <c r="A60" s="3">
        <v>2076</v>
      </c>
      <c r="B60" s="39">
        <v>2280427.6540000001</v>
      </c>
      <c r="C60" s="39">
        <v>6163347.8949999996</v>
      </c>
      <c r="D60" s="39">
        <v>180.08</v>
      </c>
      <c r="E60" s="11" t="s">
        <v>82</v>
      </c>
      <c r="F60" s="39"/>
      <c r="G60" s="39">
        <v>180.846</v>
      </c>
      <c r="H60" s="39">
        <v>180.803</v>
      </c>
      <c r="I60" s="39">
        <v>180.56800000000001</v>
      </c>
      <c r="J60" s="39">
        <v>180.44</v>
      </c>
      <c r="K60" s="39">
        <v>180.19</v>
      </c>
      <c r="L60" s="39">
        <v>180.08</v>
      </c>
      <c r="M60" s="40"/>
      <c r="N60" s="39">
        <f t="shared" si="14"/>
        <v>-0.36299999999999955</v>
      </c>
      <c r="O60" s="41">
        <f t="shared" si="0"/>
        <v>-0.35999999999998522</v>
      </c>
      <c r="P60" s="40">
        <f t="shared" si="12"/>
        <v>-0.36149999999999238</v>
      </c>
      <c r="Q60" s="41">
        <f t="shared" si="13"/>
        <v>-0.37800000000001432</v>
      </c>
      <c r="U60"/>
      <c r="V60"/>
      <c r="W60"/>
      <c r="X60"/>
      <c r="Y60"/>
      <c r="Z60"/>
    </row>
    <row r="61" spans="1:26" x14ac:dyDescent="0.3">
      <c r="A61" s="3">
        <v>2107</v>
      </c>
      <c r="B61" s="39">
        <v>2099695.6469999999</v>
      </c>
      <c r="C61" s="39">
        <v>6220352.7060000002</v>
      </c>
      <c r="D61" s="39">
        <v>175.584</v>
      </c>
      <c r="E61" s="11" t="s">
        <v>83</v>
      </c>
      <c r="F61" s="39"/>
      <c r="G61" s="39">
        <v>176.036</v>
      </c>
      <c r="H61" s="39">
        <v>176.10900000000001</v>
      </c>
      <c r="I61" s="39">
        <v>175.87799999999999</v>
      </c>
      <c r="J61" s="39">
        <v>175.78</v>
      </c>
      <c r="K61" s="39">
        <v>175.52</v>
      </c>
      <c r="L61" s="39">
        <v>175.584</v>
      </c>
      <c r="M61" s="40"/>
      <c r="N61" s="39">
        <f t="shared" si="14"/>
        <v>-0.32900000000000773</v>
      </c>
      <c r="O61" s="41">
        <f t="shared" si="0"/>
        <v>-0.19599999999999795</v>
      </c>
      <c r="P61" s="40">
        <f t="shared" si="12"/>
        <v>-0.26250000000000284</v>
      </c>
      <c r="Q61" s="41">
        <f t="shared" si="13"/>
        <v>-0.35799999999997567</v>
      </c>
      <c r="U61"/>
      <c r="V61"/>
      <c r="W61"/>
      <c r="X61"/>
      <c r="Y61"/>
      <c r="Z61"/>
    </row>
    <row r="62" spans="1:26" x14ac:dyDescent="0.3">
      <c r="A62" s="3">
        <v>2147</v>
      </c>
      <c r="B62" s="39">
        <v>2062741.554</v>
      </c>
      <c r="C62" s="39">
        <v>6223016.0060000001</v>
      </c>
      <c r="D62" s="39">
        <v>195.87700000000001</v>
      </c>
      <c r="E62" s="11" t="s">
        <v>31</v>
      </c>
      <c r="F62" s="39"/>
      <c r="G62" s="39">
        <v>196.577</v>
      </c>
      <c r="H62" s="39">
        <v>196.62899999999999</v>
      </c>
      <c r="I62" s="39">
        <v>196.36500000000001</v>
      </c>
      <c r="J62" s="39">
        <v>196.27</v>
      </c>
      <c r="K62" s="39">
        <v>195.94</v>
      </c>
      <c r="L62" s="39">
        <v>195.87700000000001</v>
      </c>
      <c r="M62" s="40"/>
      <c r="N62" s="39">
        <f t="shared" si="14"/>
        <v>-0.35899999999998045</v>
      </c>
      <c r="O62" s="41">
        <f t="shared" si="0"/>
        <v>-0.39300000000000068</v>
      </c>
      <c r="P62" s="40">
        <f t="shared" si="12"/>
        <v>-0.37599999999999056</v>
      </c>
      <c r="Q62" s="41">
        <f t="shared" si="13"/>
        <v>-0.42500000000001137</v>
      </c>
      <c r="U62"/>
      <c r="V62"/>
      <c r="W62"/>
      <c r="X62"/>
      <c r="Y62"/>
      <c r="Z62"/>
    </row>
    <row r="63" spans="1:26" x14ac:dyDescent="0.3">
      <c r="A63" s="3">
        <v>2149</v>
      </c>
      <c r="B63" s="39">
        <v>2115864.747</v>
      </c>
      <c r="C63" s="39">
        <v>6175004.3509999998</v>
      </c>
      <c r="D63" s="39">
        <v>165.429</v>
      </c>
      <c r="E63" s="11" t="s">
        <v>32</v>
      </c>
      <c r="F63" s="39"/>
      <c r="G63" s="39">
        <v>165.85</v>
      </c>
      <c r="H63" s="39">
        <v>165.88499999999999</v>
      </c>
      <c r="I63" s="39">
        <v>165.72499999999999</v>
      </c>
      <c r="J63" s="39">
        <v>165.62</v>
      </c>
      <c r="K63" s="39">
        <v>165.47</v>
      </c>
      <c r="L63" s="39">
        <v>165.429</v>
      </c>
      <c r="M63" s="40"/>
      <c r="N63" s="39">
        <f t="shared" si="14"/>
        <v>-0.26499999999998636</v>
      </c>
      <c r="O63" s="41">
        <f t="shared" si="0"/>
        <v>-0.1910000000000025</v>
      </c>
      <c r="P63" s="40">
        <f t="shared" si="12"/>
        <v>-0.22799999999999443</v>
      </c>
      <c r="Q63" s="41">
        <f t="shared" si="13"/>
        <v>-0.25499999999999545</v>
      </c>
      <c r="U63"/>
      <c r="V63"/>
      <c r="W63"/>
      <c r="X63"/>
      <c r="Y63"/>
      <c r="Z63"/>
    </row>
    <row r="64" spans="1:26" x14ac:dyDescent="0.3">
      <c r="A64" s="3">
        <v>2160</v>
      </c>
      <c r="B64" s="39">
        <v>2078118.2779999999</v>
      </c>
      <c r="C64" s="39">
        <v>6305388.2980000004</v>
      </c>
      <c r="D64" s="39">
        <v>232.679</v>
      </c>
      <c r="E64" s="11" t="s">
        <v>33</v>
      </c>
      <c r="F64" s="39"/>
      <c r="G64" s="39">
        <v>232.88900000000001</v>
      </c>
      <c r="H64" s="39">
        <v>232.91</v>
      </c>
      <c r="I64" s="39">
        <v>232.67099999999999</v>
      </c>
      <c r="J64" s="39">
        <v>232.76</v>
      </c>
      <c r="K64" s="39">
        <v>232.71</v>
      </c>
      <c r="L64" s="39">
        <v>232.679</v>
      </c>
      <c r="M64" s="40"/>
      <c r="N64" s="39">
        <f t="shared" si="14"/>
        <v>-0.15000000000000568</v>
      </c>
      <c r="O64" s="41">
        <f t="shared" si="0"/>
        <v>-8.0999999999988859E-2</v>
      </c>
      <c r="P64" s="40">
        <f t="shared" si="12"/>
        <v>-0.11549999999999727</v>
      </c>
      <c r="Q64" s="41">
        <f t="shared" si="13"/>
        <v>3.9000000000015689E-2</v>
      </c>
      <c r="U64"/>
      <c r="V64"/>
      <c r="W64"/>
      <c r="X64"/>
      <c r="Y64"/>
      <c r="Z64"/>
    </row>
    <row r="65" spans="1:26" x14ac:dyDescent="0.3">
      <c r="A65" s="3">
        <v>2348</v>
      </c>
      <c r="B65" s="39">
        <v>2256684.5839999998</v>
      </c>
      <c r="C65" s="39">
        <v>6084032.5099999998</v>
      </c>
      <c r="D65" s="39">
        <v>113.083</v>
      </c>
      <c r="E65" s="11" t="s">
        <v>34</v>
      </c>
      <c r="F65" s="39"/>
      <c r="G65" s="39">
        <v>113.407</v>
      </c>
      <c r="H65" s="39">
        <v>113.328</v>
      </c>
      <c r="I65" s="39">
        <v>113.188</v>
      </c>
      <c r="J65" s="39">
        <v>113.16</v>
      </c>
      <c r="K65" s="39">
        <v>113.06</v>
      </c>
      <c r="L65" s="39">
        <v>113.083</v>
      </c>
      <c r="M65" s="40"/>
      <c r="N65" s="39">
        <f t="shared" si="14"/>
        <v>-0.16800000000000637</v>
      </c>
      <c r="O65" s="41">
        <f t="shared" si="0"/>
        <v>-7.6999999999998181E-2</v>
      </c>
      <c r="P65" s="40">
        <f t="shared" si="12"/>
        <v>-0.12250000000000227</v>
      </c>
      <c r="Q65" s="41">
        <f t="shared" si="13"/>
        <v>-0.12800000000000011</v>
      </c>
      <c r="U65"/>
      <c r="V65"/>
      <c r="W65"/>
      <c r="X65"/>
      <c r="Y65"/>
      <c r="Z65"/>
    </row>
    <row r="66" spans="1:26" x14ac:dyDescent="0.3">
      <c r="A66" s="3">
        <v>2362</v>
      </c>
      <c r="B66" s="39">
        <v>2256922.8459999999</v>
      </c>
      <c r="C66" s="39">
        <v>6143246.2110000001</v>
      </c>
      <c r="D66" s="39">
        <v>148.46700000000001</v>
      </c>
      <c r="E66" s="11" t="s">
        <v>35</v>
      </c>
      <c r="F66" s="39"/>
      <c r="G66" s="39">
        <v>149.72900000000001</v>
      </c>
      <c r="H66" s="39">
        <v>149.571</v>
      </c>
      <c r="I66" s="39">
        <v>149.18100000000001</v>
      </c>
      <c r="J66" s="39">
        <v>149.02000000000001</v>
      </c>
      <c r="K66" s="39">
        <v>148.65</v>
      </c>
      <c r="L66" s="39">
        <v>148.46700000000001</v>
      </c>
      <c r="M66" s="40"/>
      <c r="N66" s="39">
        <f t="shared" si="14"/>
        <v>-0.55099999999998772</v>
      </c>
      <c r="O66" s="41">
        <f t="shared" si="0"/>
        <v>-0.55299999999999727</v>
      </c>
      <c r="P66" s="40">
        <f t="shared" si="12"/>
        <v>-0.5519999999999925</v>
      </c>
      <c r="Q66" s="41">
        <f t="shared" si="13"/>
        <v>-0.53100000000000591</v>
      </c>
      <c r="U66"/>
      <c r="V66"/>
      <c r="W66"/>
      <c r="X66"/>
      <c r="Y66"/>
      <c r="Z66"/>
    </row>
    <row r="67" spans="1:26" x14ac:dyDescent="0.3">
      <c r="A67" s="3">
        <v>2378</v>
      </c>
      <c r="B67" s="39">
        <v>2256382.2239999999</v>
      </c>
      <c r="C67" s="39">
        <v>6184306.5769999996</v>
      </c>
      <c r="D67" s="39">
        <v>181.42400000000001</v>
      </c>
      <c r="E67" s="11" t="s">
        <v>36</v>
      </c>
      <c r="F67" s="39"/>
      <c r="G67" s="39">
        <v>182.46199999999999</v>
      </c>
      <c r="H67" s="39">
        <v>182.41300000000001</v>
      </c>
      <c r="I67" s="39">
        <v>182.12799999999999</v>
      </c>
      <c r="J67" s="39">
        <v>181.96</v>
      </c>
      <c r="K67" s="39">
        <v>181.59</v>
      </c>
      <c r="L67" s="39">
        <v>181.42400000000001</v>
      </c>
      <c r="M67" s="40"/>
      <c r="N67" s="39">
        <f t="shared" si="14"/>
        <v>-0.45300000000000296</v>
      </c>
      <c r="O67" s="41">
        <f t="shared" si="0"/>
        <v>-0.53600000000000136</v>
      </c>
      <c r="P67" s="40">
        <f t="shared" si="12"/>
        <v>-0.49450000000000216</v>
      </c>
      <c r="Q67" s="41">
        <f t="shared" si="13"/>
        <v>-0.53799999999998249</v>
      </c>
      <c r="U67"/>
      <c r="V67"/>
      <c r="W67"/>
      <c r="X67"/>
      <c r="Y67"/>
      <c r="Z67"/>
    </row>
    <row r="68" spans="1:26" x14ac:dyDescent="0.3">
      <c r="A68" s="3">
        <v>2448</v>
      </c>
      <c r="B68" s="39">
        <v>2061261.0919999999</v>
      </c>
      <c r="C68" s="39">
        <v>6266141.2070000004</v>
      </c>
      <c r="D68" s="39">
        <v>198.43299999999999</v>
      </c>
      <c r="E68" s="11" t="s">
        <v>37</v>
      </c>
      <c r="F68" s="39"/>
      <c r="G68" s="39">
        <v>199.15199999999999</v>
      </c>
      <c r="H68" s="39">
        <v>199.18100000000001</v>
      </c>
      <c r="I68" s="39">
        <v>198.89400000000001</v>
      </c>
      <c r="J68" s="39">
        <v>198.84</v>
      </c>
      <c r="K68" s="39">
        <v>198.51</v>
      </c>
      <c r="L68" s="39">
        <v>198.43299999999999</v>
      </c>
      <c r="M68" s="40"/>
      <c r="N68" s="39">
        <f t="shared" si="14"/>
        <v>-0.34100000000000819</v>
      </c>
      <c r="O68" s="41">
        <f t="shared" si="0"/>
        <v>-0.40700000000001069</v>
      </c>
      <c r="P68" s="40">
        <f t="shared" si="12"/>
        <v>-0.37400000000000944</v>
      </c>
      <c r="Q68" s="41">
        <f t="shared" si="13"/>
        <v>-0.38400000000001455</v>
      </c>
      <c r="U68"/>
      <c r="V68"/>
      <c r="W68"/>
      <c r="X68"/>
      <c r="Y68"/>
      <c r="Z68"/>
    </row>
    <row r="69" spans="1:26" x14ac:dyDescent="0.3">
      <c r="A69" s="3">
        <v>2562</v>
      </c>
      <c r="B69" s="39">
        <v>2232976.804</v>
      </c>
      <c r="C69" s="39">
        <v>6129496.4970000004</v>
      </c>
      <c r="D69" s="39">
        <v>133.02600000000001</v>
      </c>
      <c r="E69" s="11" t="s">
        <v>86</v>
      </c>
      <c r="F69" s="39"/>
      <c r="G69" s="39">
        <v>133.65700000000001</v>
      </c>
      <c r="H69" s="39">
        <v>133.58600000000001</v>
      </c>
      <c r="I69" s="39">
        <v>133.43100000000001</v>
      </c>
      <c r="J69" s="39">
        <v>133.29</v>
      </c>
      <c r="K69" s="39">
        <v>133.11000000000001</v>
      </c>
      <c r="L69" s="39">
        <v>133.02600000000001</v>
      </c>
      <c r="M69" s="40"/>
      <c r="N69" s="39">
        <f t="shared" si="14"/>
        <v>-0.29600000000002069</v>
      </c>
      <c r="O69" s="41">
        <f t="shared" si="0"/>
        <v>-0.26399999999998158</v>
      </c>
      <c r="P69" s="40">
        <f t="shared" si="12"/>
        <v>-0.28000000000000114</v>
      </c>
      <c r="Q69" s="41">
        <f t="shared" si="13"/>
        <v>-0.32099999999999795</v>
      </c>
      <c r="U69"/>
      <c r="V69"/>
      <c r="W69"/>
      <c r="X69"/>
      <c r="Y69"/>
      <c r="Z69"/>
    </row>
    <row r="70" spans="1:26" x14ac:dyDescent="0.3">
      <c r="A70" s="3" t="s">
        <v>38</v>
      </c>
      <c r="B70" s="39">
        <v>2405238.9950000001</v>
      </c>
      <c r="C70" s="39">
        <v>6241496.5619999999</v>
      </c>
      <c r="D70" s="39">
        <v>1289.241</v>
      </c>
      <c r="E70" s="11" t="s">
        <v>39</v>
      </c>
      <c r="F70" s="39"/>
      <c r="G70" s="39"/>
      <c r="H70" s="39"/>
      <c r="I70" s="39"/>
      <c r="J70" s="39">
        <v>1289.229</v>
      </c>
      <c r="K70" s="39">
        <v>1289.27</v>
      </c>
      <c r="L70" s="39">
        <v>1289.241</v>
      </c>
      <c r="M70" s="39"/>
      <c r="N70" s="39"/>
      <c r="O70" s="41">
        <f t="shared" si="0"/>
        <v>1.1999999999943611E-2</v>
      </c>
      <c r="P70" s="40">
        <f t="shared" ref="P70:P77" si="15">(L70-J70)/1</f>
        <v>1.1999999999943611E-2</v>
      </c>
      <c r="Q70" s="40"/>
      <c r="U70"/>
      <c r="V70"/>
      <c r="W70"/>
      <c r="X70"/>
      <c r="Y70"/>
      <c r="Z70"/>
    </row>
    <row r="71" spans="1:26" x14ac:dyDescent="0.3">
      <c r="A71" s="3" t="s">
        <v>40</v>
      </c>
      <c r="B71" s="39">
        <v>2273179.4679999999</v>
      </c>
      <c r="C71" s="39">
        <v>6009947.6710000001</v>
      </c>
      <c r="D71" s="39">
        <v>137.88</v>
      </c>
      <c r="E71" s="11" t="s">
        <v>84</v>
      </c>
      <c r="F71" s="39"/>
      <c r="G71" s="39"/>
      <c r="H71" s="39"/>
      <c r="I71" s="39"/>
      <c r="J71" s="39">
        <v>137.98500000000001</v>
      </c>
      <c r="K71" s="39">
        <v>137.96</v>
      </c>
      <c r="L71" s="39">
        <v>137.88</v>
      </c>
      <c r="M71" s="39"/>
      <c r="N71" s="39"/>
      <c r="O71" s="41">
        <f t="shared" ref="O71:O77" si="16">L71-J71</f>
        <v>-0.10500000000001819</v>
      </c>
      <c r="P71" s="40">
        <f t="shared" si="15"/>
        <v>-0.10500000000001819</v>
      </c>
      <c r="Q71" s="40"/>
      <c r="U71"/>
      <c r="V71"/>
      <c r="W71"/>
      <c r="X71"/>
      <c r="Y71"/>
      <c r="Z71"/>
    </row>
    <row r="72" spans="1:26" x14ac:dyDescent="0.3">
      <c r="A72" s="22" t="s">
        <v>105</v>
      </c>
      <c r="B72" s="47">
        <v>2197051.307</v>
      </c>
      <c r="C72" s="48">
        <v>6077377.0020000003</v>
      </c>
      <c r="D72" s="48">
        <f>190.726</f>
        <v>190.726</v>
      </c>
      <c r="E72" s="24" t="s">
        <v>42</v>
      </c>
      <c r="F72" s="39"/>
      <c r="G72" s="39"/>
      <c r="H72" s="39"/>
      <c r="I72" s="39"/>
      <c r="J72" s="39">
        <v>189.93</v>
      </c>
      <c r="K72" s="43">
        <v>189.77</v>
      </c>
      <c r="L72" s="48">
        <f>D72-0.8719</f>
        <v>189.85409999999999</v>
      </c>
      <c r="M72" s="39"/>
      <c r="N72" s="39"/>
      <c r="O72" s="41">
        <f t="shared" si="16"/>
        <v>-7.5900000000018508E-2</v>
      </c>
      <c r="P72" s="40">
        <f t="shared" si="15"/>
        <v>-7.5900000000018508E-2</v>
      </c>
      <c r="Q72" s="40"/>
      <c r="U72"/>
      <c r="V72"/>
      <c r="W72"/>
      <c r="X72"/>
      <c r="Y72"/>
      <c r="Z72"/>
    </row>
    <row r="73" spans="1:26" x14ac:dyDescent="0.3">
      <c r="A73" s="3" t="s">
        <v>43</v>
      </c>
      <c r="B73" s="39">
        <v>2143813.4049999998</v>
      </c>
      <c r="C73" s="39">
        <v>6133818.6739999996</v>
      </c>
      <c r="D73" s="39">
        <v>233.613</v>
      </c>
      <c r="E73" s="11" t="s">
        <v>44</v>
      </c>
      <c r="F73" s="39"/>
      <c r="G73" s="39"/>
      <c r="H73" s="39"/>
      <c r="I73" s="39"/>
      <c r="J73" s="39">
        <v>233.74</v>
      </c>
      <c r="K73" s="39">
        <v>233.55</v>
      </c>
      <c r="L73" s="39">
        <v>233.613</v>
      </c>
      <c r="M73" s="39"/>
      <c r="N73" s="39"/>
      <c r="O73" s="41">
        <f t="shared" si="16"/>
        <v>-0.12700000000000955</v>
      </c>
      <c r="P73" s="40">
        <f t="shared" si="15"/>
        <v>-0.12700000000000955</v>
      </c>
      <c r="Q73" s="40"/>
      <c r="U73"/>
      <c r="V73"/>
      <c r="W73"/>
      <c r="X73"/>
      <c r="Y73"/>
      <c r="Z73"/>
    </row>
    <row r="74" spans="1:26" x14ac:dyDescent="0.3">
      <c r="A74" s="3" t="s">
        <v>45</v>
      </c>
      <c r="B74" s="39">
        <v>2143787.7930000001</v>
      </c>
      <c r="C74" s="39">
        <v>6458478.5300000003</v>
      </c>
      <c r="D74" s="39">
        <v>506.65600000000001</v>
      </c>
      <c r="E74" s="11" t="s">
        <v>85</v>
      </c>
      <c r="F74" s="39"/>
      <c r="G74" s="39"/>
      <c r="H74" s="39"/>
      <c r="I74" s="39"/>
      <c r="J74" s="39">
        <v>506.64499999999998</v>
      </c>
      <c r="K74" s="39">
        <v>506.77</v>
      </c>
      <c r="L74" s="39">
        <v>506.65600000000001</v>
      </c>
      <c r="M74" s="39"/>
      <c r="N74" s="39"/>
      <c r="O74" s="41">
        <f t="shared" si="16"/>
        <v>1.1000000000024102E-2</v>
      </c>
      <c r="P74" s="40">
        <f t="shared" si="15"/>
        <v>1.1000000000024102E-2</v>
      </c>
      <c r="Q74" s="40"/>
      <c r="U74"/>
      <c r="V74"/>
      <c r="W74"/>
      <c r="X74"/>
      <c r="Y74"/>
      <c r="Z74"/>
    </row>
    <row r="75" spans="1:26" x14ac:dyDescent="0.3">
      <c r="A75" s="3" t="s">
        <v>46</v>
      </c>
      <c r="B75" s="39">
        <v>2172507.7429999998</v>
      </c>
      <c r="C75" s="39">
        <v>6031179.3490000004</v>
      </c>
      <c r="D75" s="39">
        <v>704.71</v>
      </c>
      <c r="E75" s="11" t="s">
        <v>47</v>
      </c>
      <c r="F75" s="39"/>
      <c r="G75" s="39"/>
      <c r="H75" s="39"/>
      <c r="I75" s="39"/>
      <c r="J75" s="39">
        <v>704.59799999999996</v>
      </c>
      <c r="K75" s="39">
        <v>704.5</v>
      </c>
      <c r="L75" s="39">
        <v>704.71</v>
      </c>
      <c r="M75" s="39"/>
      <c r="N75" s="39"/>
      <c r="O75" s="41">
        <f t="shared" si="16"/>
        <v>0.11200000000008004</v>
      </c>
      <c r="P75" s="40">
        <f t="shared" si="15"/>
        <v>0.11200000000008004</v>
      </c>
      <c r="Q75" s="40"/>
      <c r="U75"/>
      <c r="V75"/>
      <c r="W75"/>
      <c r="X75"/>
      <c r="Y75"/>
      <c r="Z75"/>
    </row>
    <row r="76" spans="1:26" x14ac:dyDescent="0.3">
      <c r="A76" s="3" t="s">
        <v>48</v>
      </c>
      <c r="B76" s="39">
        <v>2082514.88</v>
      </c>
      <c r="C76" s="39">
        <v>6102978.8540000003</v>
      </c>
      <c r="D76" s="39">
        <v>1103.529</v>
      </c>
      <c r="E76" s="11" t="s">
        <v>49</v>
      </c>
      <c r="F76" s="39"/>
      <c r="G76" s="39"/>
      <c r="H76" s="39"/>
      <c r="I76" s="39"/>
      <c r="J76" s="39">
        <v>1103.6020000000001</v>
      </c>
      <c r="K76" s="39">
        <v>1103.5</v>
      </c>
      <c r="L76" s="39">
        <v>1103.529</v>
      </c>
      <c r="M76" s="39"/>
      <c r="N76" s="39"/>
      <c r="O76" s="41">
        <f t="shared" si="16"/>
        <v>-7.3000000000092768E-2</v>
      </c>
      <c r="P76" s="40">
        <f t="shared" si="15"/>
        <v>-7.3000000000092768E-2</v>
      </c>
      <c r="Q76" s="40"/>
      <c r="U76"/>
      <c r="V76"/>
      <c r="W76"/>
      <c r="X76"/>
      <c r="Y76"/>
      <c r="Z76"/>
    </row>
    <row r="77" spans="1:26" x14ac:dyDescent="0.3">
      <c r="A77" s="3" t="s">
        <v>50</v>
      </c>
      <c r="B77" s="39">
        <v>2343309.213</v>
      </c>
      <c r="C77" s="39">
        <v>5956829.3289999999</v>
      </c>
      <c r="D77" s="39">
        <v>183.31700000000001</v>
      </c>
      <c r="E77" s="11" t="s">
        <v>51</v>
      </c>
      <c r="F77" s="39"/>
      <c r="G77" s="39"/>
      <c r="H77" s="39"/>
      <c r="I77" s="39"/>
      <c r="J77" s="39">
        <v>183.238</v>
      </c>
      <c r="K77" s="39">
        <v>183.47</v>
      </c>
      <c r="L77" s="39">
        <v>183.31700000000001</v>
      </c>
      <c r="M77" s="39"/>
      <c r="N77" s="39"/>
      <c r="O77" s="41">
        <f t="shared" si="16"/>
        <v>7.9000000000007731E-2</v>
      </c>
      <c r="P77" s="40">
        <f t="shared" si="15"/>
        <v>7.9000000000007731E-2</v>
      </c>
      <c r="Q77" s="40"/>
      <c r="U77"/>
      <c r="V77"/>
      <c r="W77"/>
      <c r="X77"/>
      <c r="Y77"/>
      <c r="Z77"/>
    </row>
    <row r="78" spans="1:26" x14ac:dyDescent="0.3">
      <c r="Q78" s="21"/>
      <c r="U78"/>
      <c r="V78"/>
      <c r="W78"/>
      <c r="X78"/>
      <c r="Y78"/>
      <c r="Z78"/>
    </row>
    <row r="79" spans="1:26" x14ac:dyDescent="0.3">
      <c r="A79" s="12">
        <v>-0.15</v>
      </c>
      <c r="B79" s="29" t="s">
        <v>95</v>
      </c>
      <c r="E79"/>
      <c r="U79"/>
      <c r="V79"/>
      <c r="W79"/>
      <c r="X79"/>
      <c r="Y79"/>
      <c r="Z79"/>
    </row>
    <row r="81" spans="1:26" x14ac:dyDescent="0.3">
      <c r="A81" s="19"/>
      <c r="B81" s="28" t="s">
        <v>104</v>
      </c>
      <c r="E81"/>
      <c r="K81" s="10"/>
      <c r="Q81" s="21"/>
      <c r="U81"/>
      <c r="V81"/>
      <c r="W81"/>
      <c r="X81"/>
      <c r="Y81"/>
      <c r="Z81"/>
    </row>
    <row r="82" spans="1:26" x14ac:dyDescent="0.3">
      <c r="B82" s="53" t="s">
        <v>99</v>
      </c>
      <c r="C82" s="29"/>
      <c r="E82"/>
      <c r="U82"/>
      <c r="V82"/>
      <c r="W82"/>
      <c r="X82"/>
      <c r="Y82"/>
      <c r="Z82"/>
    </row>
    <row r="83" spans="1:26" x14ac:dyDescent="0.3">
      <c r="B83" s="53" t="s">
        <v>100</v>
      </c>
      <c r="C83" s="29"/>
      <c r="E83"/>
      <c r="U83"/>
      <c r="V83"/>
      <c r="W83"/>
      <c r="X83"/>
      <c r="Y83"/>
      <c r="Z83"/>
    </row>
    <row r="84" spans="1:26" x14ac:dyDescent="0.3">
      <c r="B84" s="53" t="s">
        <v>101</v>
      </c>
      <c r="C84" s="29"/>
      <c r="E84"/>
      <c r="U84"/>
      <c r="V84"/>
      <c r="W84"/>
      <c r="X84"/>
      <c r="Y84"/>
      <c r="Z84"/>
    </row>
    <row r="85" spans="1:26" x14ac:dyDescent="0.3">
      <c r="B85" s="53" t="s">
        <v>102</v>
      </c>
      <c r="C85" s="29"/>
      <c r="E85"/>
      <c r="U85"/>
      <c r="V85"/>
      <c r="W85"/>
      <c r="X85"/>
      <c r="Y85"/>
      <c r="Z85"/>
    </row>
    <row r="86" spans="1:26" s="55" customFormat="1" x14ac:dyDescent="0.3">
      <c r="A86" s="2"/>
      <c r="B86" s="53"/>
    </row>
    <row r="87" spans="1:26" x14ac:dyDescent="0.3">
      <c r="A87" s="25"/>
      <c r="B87" s="27" t="s">
        <v>103</v>
      </c>
      <c r="E87"/>
      <c r="U87"/>
      <c r="V87"/>
      <c r="W87"/>
      <c r="X87"/>
      <c r="Y87"/>
      <c r="Z87"/>
    </row>
    <row r="88" spans="1:26" x14ac:dyDescent="0.3">
      <c r="A88"/>
      <c r="B88" s="26" t="s">
        <v>97</v>
      </c>
      <c r="E88"/>
      <c r="U88"/>
      <c r="V88"/>
      <c r="W88"/>
      <c r="X88"/>
      <c r="Y88"/>
      <c r="Z88"/>
    </row>
    <row r="89" spans="1:26" x14ac:dyDescent="0.3">
      <c r="A89"/>
      <c r="E89"/>
      <c r="U89"/>
      <c r="V89"/>
      <c r="W89"/>
      <c r="X89"/>
      <c r="Y89"/>
      <c r="Z89"/>
    </row>
    <row r="90" spans="1:26" x14ac:dyDescent="0.3">
      <c r="U90"/>
      <c r="V90"/>
      <c r="W90"/>
      <c r="X90"/>
      <c r="Y90"/>
      <c r="Z90"/>
    </row>
    <row r="91" spans="1:26" x14ac:dyDescent="0.3">
      <c r="B91" s="54"/>
      <c r="C91" s="54"/>
      <c r="U91"/>
      <c r="V91"/>
      <c r="W91"/>
      <c r="X91"/>
      <c r="Y91"/>
      <c r="Z91"/>
    </row>
    <row r="92" spans="1:26" x14ac:dyDescent="0.3">
      <c r="U92"/>
      <c r="V92"/>
      <c r="W92"/>
      <c r="X92"/>
      <c r="Y92"/>
      <c r="Z92"/>
    </row>
    <row r="93" spans="1:26" x14ac:dyDescent="0.3">
      <c r="U93"/>
      <c r="V93"/>
      <c r="W93"/>
      <c r="X93"/>
      <c r="Y93"/>
      <c r="Z93"/>
    </row>
    <row r="94" spans="1:26" x14ac:dyDescent="0.3">
      <c r="U94"/>
      <c r="V94"/>
      <c r="W94"/>
      <c r="X94"/>
      <c r="Y94"/>
      <c r="Z94"/>
    </row>
    <row r="95" spans="1:26" x14ac:dyDescent="0.3">
      <c r="U95"/>
      <c r="V95"/>
      <c r="W95"/>
      <c r="X95"/>
      <c r="Y95"/>
      <c r="Z95"/>
    </row>
    <row r="96" spans="1:26" x14ac:dyDescent="0.3">
      <c r="U96"/>
      <c r="V96"/>
      <c r="W96"/>
      <c r="X96"/>
      <c r="Y96"/>
      <c r="Z96"/>
    </row>
    <row r="97" spans="21:26" x14ac:dyDescent="0.3">
      <c r="U97"/>
      <c r="V97"/>
      <c r="W97"/>
      <c r="X97"/>
      <c r="Y97"/>
      <c r="Z97"/>
    </row>
    <row r="98" spans="21:26" x14ac:dyDescent="0.3">
      <c r="U98"/>
      <c r="V98"/>
      <c r="W98"/>
      <c r="X98"/>
      <c r="Y98"/>
      <c r="Z98"/>
    </row>
    <row r="99" spans="21:26" x14ac:dyDescent="0.3">
      <c r="U99"/>
      <c r="V99"/>
      <c r="W99"/>
      <c r="X99"/>
      <c r="Y99"/>
      <c r="Z99"/>
    </row>
    <row r="100" spans="21:26" x14ac:dyDescent="0.3">
      <c r="U100"/>
      <c r="V100"/>
      <c r="W100"/>
      <c r="X100"/>
      <c r="Y100"/>
      <c r="Z100"/>
    </row>
    <row r="101" spans="21:26" x14ac:dyDescent="0.3">
      <c r="U101"/>
      <c r="V101"/>
      <c r="W101"/>
      <c r="X101"/>
      <c r="Y101"/>
      <c r="Z101"/>
    </row>
    <row r="102" spans="21:26" x14ac:dyDescent="0.3">
      <c r="U102"/>
      <c r="V102"/>
      <c r="W102"/>
      <c r="X102"/>
      <c r="Y102"/>
      <c r="Z102"/>
    </row>
    <row r="103" spans="21:26" x14ac:dyDescent="0.3">
      <c r="U103"/>
      <c r="V103"/>
      <c r="W103"/>
      <c r="X103"/>
      <c r="Y103"/>
      <c r="Z103"/>
    </row>
    <row r="104" spans="21:26" x14ac:dyDescent="0.3">
      <c r="U104"/>
      <c r="V104"/>
      <c r="W104"/>
      <c r="X104"/>
      <c r="Y104"/>
      <c r="Z104"/>
    </row>
    <row r="105" spans="21:26" x14ac:dyDescent="0.3">
      <c r="U105"/>
      <c r="V105"/>
      <c r="W105"/>
      <c r="X105"/>
      <c r="Y105"/>
      <c r="Z105"/>
    </row>
    <row r="106" spans="21:26" x14ac:dyDescent="0.3">
      <c r="U106"/>
      <c r="V106"/>
      <c r="W106"/>
      <c r="X106"/>
      <c r="Y106"/>
      <c r="Z106"/>
    </row>
    <row r="107" spans="21:26" x14ac:dyDescent="0.3">
      <c r="U107"/>
      <c r="V107"/>
      <c r="W107"/>
      <c r="X107"/>
      <c r="Y107"/>
      <c r="Z107"/>
    </row>
    <row r="108" spans="21:26" x14ac:dyDescent="0.3">
      <c r="U108"/>
      <c r="V108"/>
      <c r="W108"/>
      <c r="X108"/>
      <c r="Y108"/>
      <c r="Z108"/>
    </row>
    <row r="109" spans="21:26" x14ac:dyDescent="0.3">
      <c r="U109"/>
      <c r="V109"/>
      <c r="W109"/>
      <c r="X109"/>
      <c r="Y109"/>
      <c r="Z109"/>
    </row>
    <row r="110" spans="21:26" x14ac:dyDescent="0.3">
      <c r="U110"/>
      <c r="V110"/>
      <c r="W110"/>
      <c r="X110"/>
      <c r="Y110"/>
      <c r="Z110"/>
    </row>
    <row r="111" spans="21:26" x14ac:dyDescent="0.3">
      <c r="U111"/>
      <c r="V111"/>
      <c r="W111"/>
      <c r="X111"/>
      <c r="Y111"/>
      <c r="Z111"/>
    </row>
    <row r="112" spans="21:26" x14ac:dyDescent="0.3">
      <c r="U112"/>
      <c r="V112"/>
      <c r="W112"/>
      <c r="X112"/>
      <c r="Y112"/>
      <c r="Z112"/>
    </row>
    <row r="113" spans="21:26" x14ac:dyDescent="0.3">
      <c r="U113"/>
      <c r="V113"/>
      <c r="W113"/>
      <c r="X113"/>
      <c r="Y113"/>
      <c r="Z113"/>
    </row>
    <row r="114" spans="21:26" x14ac:dyDescent="0.3">
      <c r="U114"/>
      <c r="V114"/>
      <c r="W114"/>
      <c r="X114"/>
      <c r="Y114"/>
      <c r="Z114"/>
    </row>
    <row r="115" spans="21:26" x14ac:dyDescent="0.3">
      <c r="U115"/>
      <c r="V115"/>
      <c r="W115"/>
      <c r="X115"/>
      <c r="Y115"/>
      <c r="Z115"/>
    </row>
    <row r="116" spans="21:26" x14ac:dyDescent="0.3">
      <c r="U116"/>
      <c r="V116"/>
      <c r="W116"/>
      <c r="X116"/>
      <c r="Y116"/>
      <c r="Z116"/>
    </row>
    <row r="117" spans="21:26" x14ac:dyDescent="0.3">
      <c r="U117"/>
      <c r="V117"/>
      <c r="W117"/>
      <c r="X117"/>
      <c r="Y117"/>
      <c r="Z117"/>
    </row>
    <row r="118" spans="21:26" x14ac:dyDescent="0.3">
      <c r="U118"/>
      <c r="V118"/>
      <c r="W118"/>
      <c r="X118"/>
      <c r="Y118"/>
      <c r="Z118"/>
    </row>
    <row r="119" spans="21:26" x14ac:dyDescent="0.3">
      <c r="U119"/>
      <c r="V119"/>
      <c r="W119"/>
      <c r="X119"/>
      <c r="Y119"/>
      <c r="Z119"/>
    </row>
    <row r="120" spans="21:26" x14ac:dyDescent="0.3">
      <c r="U120"/>
      <c r="V120"/>
      <c r="W120"/>
      <c r="X120"/>
      <c r="Y120"/>
      <c r="Z120"/>
    </row>
    <row r="121" spans="21:26" x14ac:dyDescent="0.3">
      <c r="U121"/>
      <c r="V121"/>
      <c r="W121"/>
      <c r="X121"/>
      <c r="Y121"/>
      <c r="Z121"/>
    </row>
    <row r="122" spans="21:26" x14ac:dyDescent="0.3">
      <c r="U122"/>
      <c r="V122"/>
      <c r="W122"/>
      <c r="X122"/>
      <c r="Y122"/>
      <c r="Z122"/>
    </row>
    <row r="123" spans="21:26" x14ac:dyDescent="0.3">
      <c r="U123"/>
      <c r="V123"/>
      <c r="W123"/>
      <c r="X123"/>
      <c r="Y123"/>
      <c r="Z123"/>
    </row>
    <row r="124" spans="21:26" x14ac:dyDescent="0.3">
      <c r="U124"/>
      <c r="V124"/>
      <c r="W124"/>
      <c r="X124"/>
      <c r="Y124"/>
      <c r="Z124"/>
    </row>
    <row r="125" spans="21:26" x14ac:dyDescent="0.3">
      <c r="U125"/>
      <c r="V125"/>
      <c r="W125"/>
      <c r="X125"/>
      <c r="Y125"/>
      <c r="Z125"/>
    </row>
  </sheetData>
  <mergeCells count="8">
    <mergeCell ref="U6:U7"/>
    <mergeCell ref="A1:Q1"/>
    <mergeCell ref="A2:Q2"/>
    <mergeCell ref="B3:D3"/>
    <mergeCell ref="F3:L3"/>
    <mergeCell ref="B4:C4"/>
    <mergeCell ref="F4:L4"/>
    <mergeCell ref="M3:P3"/>
  </mergeCells>
  <pageMargins left="0.7" right="0.4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Free Adj</vt:lpstr>
      <vt:lpstr>Const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KEH</cp:lastModifiedBy>
  <cp:lastPrinted>2015-01-28T23:37:36Z</cp:lastPrinted>
  <dcterms:created xsi:type="dcterms:W3CDTF">2014-07-10T16:04:01Z</dcterms:created>
  <dcterms:modified xsi:type="dcterms:W3CDTF">2015-01-31T00:20:57Z</dcterms:modified>
</cp:coreProperties>
</file>