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181210 Subsidence Survey\"/>
    </mc:Choice>
  </mc:AlternateContent>
  <bookViews>
    <workbookView xWindow="14505" yWindow="-15" windowWidth="14310" windowHeight="12855" tabRatio="433"/>
  </bookViews>
  <sheets>
    <sheet name="Const Adj" sheetId="1" r:id="rId1"/>
    <sheet name="Free Adj" sheetId="3" r:id="rId2"/>
  </sheets>
  <definedNames>
    <definedName name="_xlnm._FilterDatabase" localSheetId="1" hidden="1">'Free Adj'!$A$1:$AD$82</definedName>
    <definedName name="_xlnm.Print_Area" localSheetId="0">'Const Adj'!$A$1:$AJ$97</definedName>
    <definedName name="_xlnm.Print_Area" localSheetId="1">'Free Adj'!$A$6:$AJ$96</definedName>
    <definedName name="_xlnm.Print_Titles" localSheetId="0">'Const Adj'!$1:$5</definedName>
    <definedName name="_xlnm.Print_Titles" localSheetId="1">'Free Adj'!$1:$5</definedName>
  </definedNames>
  <calcPr calcId="152511"/>
</workbook>
</file>

<file path=xl/calcChain.xml><?xml version="1.0" encoding="utf-8"?>
<calcChain xmlns="http://schemas.openxmlformats.org/spreadsheetml/2006/main">
  <c r="AJ82" i="1" l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2" i="1"/>
  <c r="AJ31" i="1"/>
  <c r="AJ30" i="1"/>
  <c r="AJ29" i="1"/>
  <c r="AJ27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2" i="1"/>
  <c r="AA31" i="1"/>
  <c r="AA30" i="1"/>
  <c r="AA29" i="1"/>
  <c r="AA27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2" i="1"/>
  <c r="AB61" i="1"/>
  <c r="AB60" i="1"/>
  <c r="AB59" i="1"/>
  <c r="AB58" i="1"/>
  <c r="AB57" i="1"/>
  <c r="AB56" i="1"/>
  <c r="AB55" i="1"/>
  <c r="AB54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2" i="1"/>
  <c r="AB31" i="1"/>
  <c r="AB30" i="1"/>
  <c r="AB29" i="1"/>
  <c r="AB27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2" i="3"/>
  <c r="AJ31" i="3"/>
  <c r="AJ30" i="3"/>
  <c r="AJ29" i="3"/>
  <c r="AJ27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2" i="3"/>
  <c r="AB61" i="3"/>
  <c r="AB60" i="3"/>
  <c r="AB59" i="3"/>
  <c r="AB58" i="3"/>
  <c r="AB57" i="3"/>
  <c r="AB56" i="3"/>
  <c r="AB55" i="3"/>
  <c r="AB6" i="3" l="1"/>
  <c r="AB54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2" i="3"/>
  <c r="AB31" i="3"/>
  <c r="AB30" i="3"/>
  <c r="AB29" i="3"/>
  <c r="AB27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A27" i="3"/>
  <c r="AA29" i="3"/>
  <c r="AA30" i="3"/>
  <c r="AA31" i="3"/>
  <c r="AA32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B9" i="3"/>
  <c r="AB8" i="3"/>
  <c r="AB7" i="3"/>
  <c r="T61" i="3"/>
  <c r="T60" i="3"/>
  <c r="T59" i="3"/>
  <c r="T51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T55" i="3"/>
  <c r="T55" i="1"/>
  <c r="AG25" i="1"/>
  <c r="AF25" i="1"/>
  <c r="AE25" i="1"/>
  <c r="AD25" i="1"/>
  <c r="AC25" i="1"/>
  <c r="Z25" i="1"/>
  <c r="Y25" i="1"/>
  <c r="X25" i="1"/>
  <c r="W25" i="1"/>
  <c r="V25" i="1"/>
  <c r="U25" i="1"/>
  <c r="AI25" i="3"/>
  <c r="AG25" i="3"/>
  <c r="AF25" i="3"/>
  <c r="AE25" i="3"/>
  <c r="AD25" i="3"/>
  <c r="AC25" i="3"/>
  <c r="Z25" i="3"/>
  <c r="Y25" i="3"/>
  <c r="X25" i="3"/>
  <c r="W25" i="3"/>
  <c r="V25" i="3"/>
  <c r="U25" i="3"/>
  <c r="T61" i="1"/>
  <c r="T60" i="1"/>
  <c r="T59" i="1"/>
  <c r="T51" i="1"/>
  <c r="AI82" i="3" l="1"/>
  <c r="AI81" i="3"/>
  <c r="AI80" i="3"/>
  <c r="AI79" i="3"/>
  <c r="AI78" i="3"/>
  <c r="AI77" i="3"/>
  <c r="AI76" i="3"/>
  <c r="AI75" i="3"/>
  <c r="AI54" i="3"/>
  <c r="AI42" i="3"/>
  <c r="AI36" i="3"/>
  <c r="AI13" i="3"/>
  <c r="AI11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58" i="3"/>
  <c r="AI57" i="3"/>
  <c r="AI52" i="3"/>
  <c r="AI50" i="3"/>
  <c r="AI49" i="3"/>
  <c r="AI48" i="3"/>
  <c r="AI47" i="3"/>
  <c r="AI46" i="3"/>
  <c r="AI45" i="3"/>
  <c r="AI44" i="3"/>
  <c r="AI43" i="3"/>
  <c r="AI41" i="3"/>
  <c r="AI40" i="3"/>
  <c r="AI39" i="3"/>
  <c r="AI38" i="3"/>
  <c r="AI37" i="3"/>
  <c r="AI35" i="3"/>
  <c r="AI34" i="3"/>
  <c r="AI32" i="3"/>
  <c r="AI31" i="3"/>
  <c r="AI30" i="3"/>
  <c r="AI29" i="3"/>
  <c r="AI27" i="3"/>
  <c r="AI24" i="3"/>
  <c r="AI23" i="3"/>
  <c r="AI22" i="3"/>
  <c r="AI21" i="3"/>
  <c r="AI20" i="3"/>
  <c r="AI19" i="3"/>
  <c r="AI18" i="3"/>
  <c r="AI17" i="3"/>
  <c r="AI16" i="3"/>
  <c r="AI15" i="3"/>
  <c r="AI14" i="3"/>
  <c r="AI12" i="3"/>
  <c r="AI9" i="3"/>
  <c r="AI8" i="3"/>
  <c r="AI7" i="3"/>
  <c r="AI6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58" i="3"/>
  <c r="AH57" i="3"/>
  <c r="AH55" i="3"/>
  <c r="AH54" i="3"/>
  <c r="AH52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2" i="3"/>
  <c r="AH31" i="3"/>
  <c r="AH30" i="3"/>
  <c r="AH29" i="3"/>
  <c r="AH27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S61" i="3"/>
  <c r="S60" i="3"/>
  <c r="S59" i="3"/>
  <c r="S51" i="3"/>
  <c r="AI82" i="1" l="1"/>
  <c r="AI81" i="1"/>
  <c r="AI80" i="1"/>
  <c r="AI79" i="1"/>
  <c r="AI78" i="1"/>
  <c r="AI77" i="1"/>
  <c r="AI76" i="1"/>
  <c r="AI75" i="1"/>
  <c r="AI54" i="1"/>
  <c r="AI42" i="1"/>
  <c r="AI36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2" i="1"/>
  <c r="AI51" i="1"/>
  <c r="AI50" i="1"/>
  <c r="AI49" i="1"/>
  <c r="AI48" i="1"/>
  <c r="AI47" i="1"/>
  <c r="AI46" i="1"/>
  <c r="AI45" i="1"/>
  <c r="AI44" i="1"/>
  <c r="AI43" i="1"/>
  <c r="AI41" i="1"/>
  <c r="AI40" i="1"/>
  <c r="AI39" i="1"/>
  <c r="AI38" i="1"/>
  <c r="AI37" i="1"/>
  <c r="AI35" i="1"/>
  <c r="AI34" i="1"/>
  <c r="AI32" i="1"/>
  <c r="AI31" i="1"/>
  <c r="AI30" i="1"/>
  <c r="AI29" i="1"/>
  <c r="AI27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9" i="1"/>
  <c r="AI8" i="1"/>
  <c r="AI7" i="1"/>
  <c r="AI6" i="1"/>
  <c r="S61" i="1"/>
  <c r="AH61" i="1" s="1"/>
  <c r="S60" i="1"/>
  <c r="S59" i="1"/>
  <c r="S51" i="1"/>
  <c r="R51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0" i="1"/>
  <c r="AH59" i="1"/>
  <c r="AH58" i="1"/>
  <c r="AH57" i="1"/>
  <c r="AH55" i="1"/>
  <c r="AH54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2" i="1"/>
  <c r="AH31" i="1"/>
  <c r="AH30" i="1"/>
  <c r="AH29" i="1"/>
  <c r="AH27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9" i="1"/>
  <c r="AH8" i="1"/>
  <c r="AH7" i="1"/>
  <c r="AH6" i="1"/>
  <c r="V6" i="1"/>
  <c r="W6" i="1"/>
  <c r="X6" i="1"/>
  <c r="Y6" i="1"/>
  <c r="Z6" i="1"/>
  <c r="AC6" i="1"/>
  <c r="AD6" i="1"/>
  <c r="AE6" i="1"/>
  <c r="AF6" i="1"/>
  <c r="AG6" i="1"/>
  <c r="V7" i="1"/>
  <c r="W7" i="1"/>
  <c r="X7" i="1"/>
  <c r="Y7" i="1"/>
  <c r="Z7" i="1"/>
  <c r="AC7" i="1"/>
  <c r="AD7" i="1"/>
  <c r="AE7" i="1"/>
  <c r="AF7" i="1"/>
  <c r="AG7" i="1"/>
  <c r="V8" i="1"/>
  <c r="W8" i="1"/>
  <c r="X8" i="1"/>
  <c r="Y8" i="1"/>
  <c r="Z8" i="1"/>
  <c r="AC8" i="1"/>
  <c r="AD8" i="1"/>
  <c r="AE8" i="1"/>
  <c r="AF8" i="1"/>
  <c r="AG8" i="1"/>
  <c r="U9" i="1"/>
  <c r="V9" i="1"/>
  <c r="W9" i="1"/>
  <c r="X9" i="1"/>
  <c r="AC9" i="1"/>
  <c r="AD9" i="1"/>
  <c r="AE9" i="1"/>
  <c r="AF9" i="1"/>
  <c r="AG9" i="1"/>
  <c r="W11" i="1"/>
  <c r="X11" i="1"/>
  <c r="Y11" i="1"/>
  <c r="Z11" i="1"/>
  <c r="AE11" i="1"/>
  <c r="AF11" i="1"/>
  <c r="AG11" i="1"/>
  <c r="U12" i="1"/>
  <c r="V12" i="1"/>
  <c r="W12" i="1"/>
  <c r="X12" i="1"/>
  <c r="Y12" i="1"/>
  <c r="Z12" i="1"/>
  <c r="AC12" i="1"/>
  <c r="AD12" i="1"/>
  <c r="AE12" i="1"/>
  <c r="AF12" i="1"/>
  <c r="AG12" i="1"/>
  <c r="W13" i="1"/>
  <c r="X13" i="1"/>
  <c r="Y13" i="1"/>
  <c r="Z13" i="1"/>
  <c r="AE13" i="1"/>
  <c r="AF13" i="1"/>
  <c r="AG13" i="1"/>
  <c r="U14" i="1"/>
  <c r="V14" i="1"/>
  <c r="W14" i="1"/>
  <c r="X14" i="1"/>
  <c r="Y14" i="1"/>
  <c r="Z14" i="1"/>
  <c r="AC14" i="1"/>
  <c r="AD14" i="1"/>
  <c r="AE14" i="1"/>
  <c r="AF14" i="1"/>
  <c r="AG14" i="1"/>
  <c r="U15" i="1"/>
  <c r="V15" i="1"/>
  <c r="W15" i="1"/>
  <c r="X15" i="1"/>
  <c r="Y15" i="1"/>
  <c r="Z15" i="1"/>
  <c r="AC15" i="1"/>
  <c r="AD15" i="1"/>
  <c r="AE15" i="1"/>
  <c r="AF15" i="1"/>
  <c r="AG15" i="1"/>
  <c r="U16" i="1"/>
  <c r="V16" i="1"/>
  <c r="W16" i="1"/>
  <c r="X16" i="1"/>
  <c r="Y16" i="1"/>
  <c r="Z16" i="1"/>
  <c r="AC16" i="1"/>
  <c r="AD16" i="1"/>
  <c r="AE16" i="1"/>
  <c r="AF16" i="1"/>
  <c r="AG16" i="1"/>
  <c r="U17" i="1"/>
  <c r="V17" i="1"/>
  <c r="W17" i="1"/>
  <c r="X17" i="1"/>
  <c r="Y17" i="1"/>
  <c r="Z17" i="1"/>
  <c r="AC17" i="1"/>
  <c r="AD17" i="1"/>
  <c r="AE17" i="1"/>
  <c r="AF17" i="1"/>
  <c r="AG17" i="1"/>
  <c r="U18" i="1"/>
  <c r="V18" i="1"/>
  <c r="W18" i="1"/>
  <c r="X18" i="1"/>
  <c r="Y18" i="1"/>
  <c r="Z18" i="1"/>
  <c r="AC18" i="1"/>
  <c r="AD18" i="1"/>
  <c r="AE18" i="1"/>
  <c r="AF18" i="1"/>
  <c r="AG18" i="1"/>
  <c r="U19" i="1"/>
  <c r="V19" i="1"/>
  <c r="W19" i="1"/>
  <c r="X19" i="1"/>
  <c r="Y19" i="1"/>
  <c r="Z19" i="1"/>
  <c r="AC19" i="1"/>
  <c r="AD19" i="1"/>
  <c r="AE19" i="1"/>
  <c r="AF19" i="1"/>
  <c r="AG19" i="1"/>
  <c r="U20" i="1"/>
  <c r="V20" i="1"/>
  <c r="W20" i="1"/>
  <c r="X20" i="1"/>
  <c r="Y20" i="1"/>
  <c r="Z20" i="1"/>
  <c r="AC20" i="1"/>
  <c r="AD20" i="1"/>
  <c r="AE20" i="1"/>
  <c r="AF20" i="1"/>
  <c r="AG20" i="1"/>
  <c r="U21" i="1"/>
  <c r="V21" i="1"/>
  <c r="W21" i="1"/>
  <c r="X21" i="1"/>
  <c r="Y21" i="1"/>
  <c r="Z21" i="1"/>
  <c r="AC21" i="1"/>
  <c r="AD21" i="1"/>
  <c r="AE21" i="1"/>
  <c r="AF21" i="1"/>
  <c r="AG21" i="1"/>
  <c r="U22" i="1"/>
  <c r="V22" i="1"/>
  <c r="W22" i="1"/>
  <c r="X22" i="1"/>
  <c r="Y22" i="1"/>
  <c r="Z22" i="1"/>
  <c r="AC22" i="1"/>
  <c r="AD22" i="1"/>
  <c r="AE22" i="1"/>
  <c r="AF22" i="1"/>
  <c r="AG22" i="1"/>
  <c r="U23" i="1"/>
  <c r="V23" i="1"/>
  <c r="W23" i="1"/>
  <c r="X23" i="1"/>
  <c r="Y23" i="1"/>
  <c r="Z23" i="1"/>
  <c r="AC23" i="1"/>
  <c r="AD23" i="1"/>
  <c r="AE23" i="1"/>
  <c r="AF23" i="1"/>
  <c r="AG23" i="1"/>
  <c r="U24" i="1"/>
  <c r="V24" i="1"/>
  <c r="W24" i="1"/>
  <c r="X24" i="1"/>
  <c r="Y24" i="1"/>
  <c r="Z24" i="1"/>
  <c r="AC24" i="1"/>
  <c r="AD24" i="1"/>
  <c r="AE24" i="1"/>
  <c r="AF24" i="1"/>
  <c r="AG24" i="1"/>
  <c r="U27" i="1"/>
  <c r="V27" i="1"/>
  <c r="W27" i="1"/>
  <c r="X27" i="1"/>
  <c r="Y27" i="1"/>
  <c r="Z27" i="1"/>
  <c r="AC27" i="1"/>
  <c r="AD27" i="1"/>
  <c r="AE27" i="1"/>
  <c r="AF27" i="1"/>
  <c r="AG27" i="1"/>
  <c r="U28" i="1"/>
  <c r="V28" i="1"/>
  <c r="W28" i="1"/>
  <c r="X28" i="1"/>
  <c r="Y28" i="1"/>
  <c r="AC28" i="1"/>
  <c r="AD28" i="1"/>
  <c r="AE28" i="1"/>
  <c r="AF28" i="1"/>
  <c r="U29" i="1"/>
  <c r="V29" i="1"/>
  <c r="W29" i="1"/>
  <c r="X29" i="1"/>
  <c r="Y29" i="1"/>
  <c r="Z29" i="1"/>
  <c r="AC29" i="1"/>
  <c r="AD29" i="1"/>
  <c r="AE29" i="1"/>
  <c r="AF29" i="1"/>
  <c r="AG29" i="1"/>
  <c r="U30" i="1"/>
  <c r="V30" i="1"/>
  <c r="W30" i="1"/>
  <c r="X30" i="1"/>
  <c r="Y30" i="1"/>
  <c r="Z30" i="1"/>
  <c r="AC30" i="1"/>
  <c r="AD30" i="1"/>
  <c r="AE30" i="1"/>
  <c r="AF30" i="1"/>
  <c r="AG30" i="1"/>
  <c r="U31" i="1"/>
  <c r="V31" i="1"/>
  <c r="W31" i="1"/>
  <c r="X31" i="1"/>
  <c r="Y31" i="1"/>
  <c r="Z31" i="1"/>
  <c r="AC31" i="1"/>
  <c r="AD31" i="1"/>
  <c r="AE31" i="1"/>
  <c r="AF31" i="1"/>
  <c r="AG31" i="1"/>
  <c r="U32" i="1"/>
  <c r="V32" i="1"/>
  <c r="W32" i="1"/>
  <c r="X32" i="1"/>
  <c r="Y32" i="1"/>
  <c r="Z32" i="1"/>
  <c r="AC32" i="1"/>
  <c r="AD32" i="1"/>
  <c r="AE32" i="1"/>
  <c r="AF32" i="1"/>
  <c r="AG32" i="1"/>
  <c r="U33" i="1"/>
  <c r="V33" i="1"/>
  <c r="W33" i="1"/>
  <c r="X33" i="1"/>
  <c r="Y33" i="1"/>
  <c r="AC33" i="1"/>
  <c r="AD33" i="1"/>
  <c r="AE33" i="1"/>
  <c r="AF33" i="1"/>
  <c r="U34" i="1"/>
  <c r="V34" i="1"/>
  <c r="W34" i="1"/>
  <c r="X34" i="1"/>
  <c r="Y34" i="1"/>
  <c r="Z34" i="1"/>
  <c r="AC34" i="1"/>
  <c r="AD34" i="1"/>
  <c r="AE34" i="1"/>
  <c r="AF34" i="1"/>
  <c r="AG34" i="1"/>
  <c r="U35" i="1"/>
  <c r="V35" i="1"/>
  <c r="W35" i="1"/>
  <c r="X35" i="1"/>
  <c r="Y35" i="1"/>
  <c r="Z35" i="1"/>
  <c r="AC35" i="1"/>
  <c r="AD35" i="1"/>
  <c r="AE35" i="1"/>
  <c r="AF35" i="1"/>
  <c r="AG35" i="1"/>
  <c r="W36" i="1"/>
  <c r="X36" i="1"/>
  <c r="Y36" i="1"/>
  <c r="Z36" i="1"/>
  <c r="AE36" i="1"/>
  <c r="AF36" i="1"/>
  <c r="AG36" i="1"/>
  <c r="U37" i="1"/>
  <c r="V37" i="1"/>
  <c r="W37" i="1"/>
  <c r="X37" i="1"/>
  <c r="Y37" i="1"/>
  <c r="Z37" i="1"/>
  <c r="AC37" i="1"/>
  <c r="AD37" i="1"/>
  <c r="AE37" i="1"/>
  <c r="AF37" i="1"/>
  <c r="AG37" i="1"/>
  <c r="U38" i="1"/>
  <c r="V38" i="1"/>
  <c r="W38" i="1"/>
  <c r="X38" i="1"/>
  <c r="Y38" i="1"/>
  <c r="Z38" i="1"/>
  <c r="AC38" i="1"/>
  <c r="AD38" i="1"/>
  <c r="AE38" i="1"/>
  <c r="AF38" i="1"/>
  <c r="AG38" i="1"/>
  <c r="U39" i="1"/>
  <c r="V39" i="1"/>
  <c r="W39" i="1"/>
  <c r="X39" i="1"/>
  <c r="Y39" i="1"/>
  <c r="Z39" i="1"/>
  <c r="AC39" i="1"/>
  <c r="AD39" i="1"/>
  <c r="AE39" i="1"/>
  <c r="AF39" i="1"/>
  <c r="AG39" i="1"/>
  <c r="U40" i="1"/>
  <c r="V40" i="1"/>
  <c r="W40" i="1"/>
  <c r="X40" i="1"/>
  <c r="Y40" i="1"/>
  <c r="Z40" i="1"/>
  <c r="AC40" i="1"/>
  <c r="AD40" i="1"/>
  <c r="AE40" i="1"/>
  <c r="AF40" i="1"/>
  <c r="AG40" i="1"/>
  <c r="U41" i="1"/>
  <c r="V41" i="1"/>
  <c r="W41" i="1"/>
  <c r="X41" i="1"/>
  <c r="Y41" i="1"/>
  <c r="Z41" i="1"/>
  <c r="AC41" i="1"/>
  <c r="AD41" i="1"/>
  <c r="AE41" i="1"/>
  <c r="AF41" i="1"/>
  <c r="AG41" i="1"/>
  <c r="W42" i="1"/>
  <c r="X42" i="1"/>
  <c r="Y42" i="1"/>
  <c r="Z42" i="1"/>
  <c r="AE42" i="1"/>
  <c r="AF42" i="1"/>
  <c r="AG42" i="1"/>
  <c r="U43" i="1"/>
  <c r="V43" i="1"/>
  <c r="W43" i="1"/>
  <c r="X43" i="1"/>
  <c r="Y43" i="1"/>
  <c r="Z43" i="1"/>
  <c r="AC43" i="1"/>
  <c r="AD43" i="1"/>
  <c r="AE43" i="1"/>
  <c r="AF43" i="1"/>
  <c r="AG43" i="1"/>
  <c r="U44" i="1"/>
  <c r="V44" i="1"/>
  <c r="W44" i="1"/>
  <c r="X44" i="1"/>
  <c r="Y44" i="1"/>
  <c r="Z44" i="1"/>
  <c r="AC44" i="1"/>
  <c r="AD44" i="1"/>
  <c r="AE44" i="1"/>
  <c r="AF44" i="1"/>
  <c r="AG44" i="1"/>
  <c r="U45" i="1"/>
  <c r="V45" i="1"/>
  <c r="W45" i="1"/>
  <c r="X45" i="1"/>
  <c r="Y45" i="1"/>
  <c r="Z45" i="1"/>
  <c r="AC45" i="1"/>
  <c r="AD45" i="1"/>
  <c r="AE45" i="1"/>
  <c r="AF45" i="1"/>
  <c r="AG45" i="1"/>
  <c r="U46" i="1"/>
  <c r="V46" i="1"/>
  <c r="W46" i="1"/>
  <c r="X46" i="1"/>
  <c r="Y46" i="1"/>
  <c r="Z46" i="1"/>
  <c r="AC46" i="1"/>
  <c r="AD46" i="1"/>
  <c r="AE46" i="1"/>
  <c r="AF46" i="1"/>
  <c r="AG46" i="1"/>
  <c r="U47" i="1"/>
  <c r="V47" i="1"/>
  <c r="W47" i="1"/>
  <c r="X47" i="1"/>
  <c r="Y47" i="1"/>
  <c r="Z47" i="1"/>
  <c r="AC47" i="1"/>
  <c r="AD47" i="1"/>
  <c r="AE47" i="1"/>
  <c r="AF47" i="1"/>
  <c r="AG47" i="1"/>
  <c r="U48" i="1"/>
  <c r="V48" i="1"/>
  <c r="W48" i="1"/>
  <c r="X48" i="1"/>
  <c r="Y48" i="1"/>
  <c r="Z48" i="1"/>
  <c r="AC48" i="1"/>
  <c r="AD48" i="1"/>
  <c r="AE48" i="1"/>
  <c r="AF48" i="1"/>
  <c r="AG48" i="1"/>
  <c r="U49" i="1"/>
  <c r="V49" i="1"/>
  <c r="W49" i="1"/>
  <c r="X49" i="1"/>
  <c r="Y49" i="1"/>
  <c r="Z49" i="1"/>
  <c r="AC49" i="1"/>
  <c r="AD49" i="1"/>
  <c r="AE49" i="1"/>
  <c r="AF49" i="1"/>
  <c r="AG49" i="1"/>
  <c r="U50" i="1"/>
  <c r="V50" i="1"/>
  <c r="W50" i="1"/>
  <c r="X50" i="1"/>
  <c r="Y50" i="1"/>
  <c r="Z50" i="1"/>
  <c r="AC50" i="1"/>
  <c r="AD50" i="1"/>
  <c r="AE50" i="1"/>
  <c r="AF50" i="1"/>
  <c r="AG50" i="1"/>
  <c r="Z81" i="3" l="1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58" i="3"/>
  <c r="Z57" i="3"/>
  <c r="Z54" i="3"/>
  <c r="Z52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2" i="3"/>
  <c r="Z31" i="3"/>
  <c r="Z30" i="3"/>
  <c r="Z29" i="3"/>
  <c r="Z27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8" i="3"/>
  <c r="Z7" i="3"/>
  <c r="Z6" i="3"/>
  <c r="Z81" i="1" l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58" i="1"/>
  <c r="Z57" i="1"/>
  <c r="Z54" i="1"/>
  <c r="Z52" i="1"/>
  <c r="R61" i="3"/>
  <c r="R60" i="3"/>
  <c r="R59" i="3"/>
  <c r="R51" i="3"/>
  <c r="R61" i="1"/>
  <c r="R60" i="1"/>
  <c r="R59" i="1"/>
  <c r="AG16" i="3" l="1"/>
  <c r="AG82" i="1" l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58" i="1"/>
  <c r="AG57" i="1"/>
  <c r="AG54" i="1"/>
  <c r="AG52" i="1"/>
  <c r="Q61" i="1"/>
  <c r="P61" i="1"/>
  <c r="Z61" i="1" s="1"/>
  <c r="Q60" i="1"/>
  <c r="P60" i="1"/>
  <c r="Z60" i="1" s="1"/>
  <c r="Q59" i="1"/>
  <c r="P59" i="1"/>
  <c r="Z59" i="1" s="1"/>
  <c r="Q51" i="1"/>
  <c r="P51" i="1"/>
  <c r="Z51" i="1" s="1"/>
  <c r="Q61" i="3"/>
  <c r="Q60" i="3"/>
  <c r="Q59" i="3"/>
  <c r="Q51" i="3"/>
  <c r="AI51" i="3" l="1"/>
  <c r="AH51" i="3"/>
  <c r="AI59" i="3"/>
  <c r="AH59" i="3"/>
  <c r="AI60" i="3"/>
  <c r="AH60" i="3"/>
  <c r="AI61" i="3"/>
  <c r="AH61" i="3"/>
  <c r="AG61" i="1"/>
  <c r="AG59" i="1"/>
  <c r="AG60" i="1"/>
  <c r="AG51" i="1"/>
  <c r="P61" i="3"/>
  <c r="Z61" i="3" s="1"/>
  <c r="P60" i="3"/>
  <c r="Z60" i="3" s="1"/>
  <c r="P59" i="3"/>
  <c r="Z59" i="3" s="1"/>
  <c r="P51" i="3"/>
  <c r="Z51" i="3" s="1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4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2" i="3"/>
  <c r="AG31" i="3"/>
  <c r="AG30" i="3"/>
  <c r="AG29" i="3"/>
  <c r="AG27" i="3"/>
  <c r="AG24" i="3"/>
  <c r="AG23" i="3"/>
  <c r="AG22" i="3"/>
  <c r="AG21" i="3"/>
  <c r="AG20" i="3"/>
  <c r="AG19" i="3"/>
  <c r="AG18" i="3"/>
  <c r="AG17" i="3"/>
  <c r="AG15" i="3"/>
  <c r="AG14" i="3"/>
  <c r="AG13" i="3"/>
  <c r="AG12" i="3"/>
  <c r="AG11" i="3"/>
  <c r="AG9" i="3"/>
  <c r="AG8" i="3"/>
  <c r="AG7" i="3"/>
  <c r="AG6" i="3"/>
  <c r="Y61" i="1" l="1"/>
  <c r="Y60" i="1"/>
  <c r="Y59" i="1"/>
  <c r="Y51" i="1"/>
  <c r="Y79" i="1"/>
  <c r="Y77" i="1"/>
  <c r="Y76" i="1"/>
  <c r="Y75" i="1"/>
  <c r="Y71" i="1"/>
  <c r="Y69" i="1"/>
  <c r="Y68" i="1"/>
  <c r="Y67" i="1"/>
  <c r="Y66" i="1"/>
  <c r="Y58" i="1"/>
  <c r="Y54" i="1"/>
  <c r="Y52" i="1" l="1"/>
  <c r="Y72" i="1"/>
  <c r="Y73" i="1"/>
  <c r="Y62" i="1"/>
  <c r="Y78" i="1"/>
  <c r="Y64" i="1"/>
  <c r="Y80" i="1"/>
  <c r="Y65" i="1"/>
  <c r="Y81" i="1"/>
  <c r="Y70" i="1"/>
  <c r="Y63" i="1"/>
  <c r="Y57" i="1"/>
  <c r="Y74" i="1"/>
  <c r="Y65" i="3"/>
  <c r="Y64" i="3"/>
  <c r="Y45" i="3"/>
  <c r="Y33" i="3"/>
  <c r="Y30" i="3"/>
  <c r="Y13" i="3"/>
  <c r="Y12" i="3"/>
  <c r="Y81" i="3" l="1"/>
  <c r="Y46" i="3"/>
  <c r="Y37" i="3"/>
  <c r="Y76" i="3"/>
  <c r="Y6" i="3"/>
  <c r="Y38" i="3"/>
  <c r="Y80" i="3"/>
  <c r="Y20" i="3"/>
  <c r="Y54" i="3"/>
  <c r="Y21" i="3"/>
  <c r="Y57" i="3"/>
  <c r="Y60" i="3"/>
  <c r="Y16" i="3"/>
  <c r="Y41" i="3"/>
  <c r="Y68" i="3"/>
  <c r="Y24" i="3"/>
  <c r="Y72" i="3"/>
  <c r="Y29" i="3"/>
  <c r="Y49" i="3"/>
  <c r="Y73" i="3"/>
  <c r="Y14" i="3"/>
  <c r="Y22" i="3"/>
  <c r="Y31" i="3"/>
  <c r="Y39" i="3"/>
  <c r="Y47" i="3"/>
  <c r="Y58" i="3"/>
  <c r="Y66" i="3"/>
  <c r="Y74" i="3"/>
  <c r="Y15" i="3"/>
  <c r="Y23" i="3"/>
  <c r="Y32" i="3"/>
  <c r="Y40" i="3"/>
  <c r="Y48" i="3"/>
  <c r="Y59" i="3"/>
  <c r="Y67" i="3"/>
  <c r="Y75" i="3"/>
  <c r="Y7" i="3"/>
  <c r="Y17" i="3"/>
  <c r="Y34" i="3"/>
  <c r="Y42" i="3"/>
  <c r="Y50" i="3"/>
  <c r="Y61" i="3"/>
  <c r="Y69" i="3"/>
  <c r="Y77" i="3"/>
  <c r="Y8" i="3"/>
  <c r="Y18" i="3"/>
  <c r="Y27" i="3"/>
  <c r="Y35" i="3"/>
  <c r="Y43" i="3"/>
  <c r="Y51" i="3"/>
  <c r="Y62" i="3"/>
  <c r="Y70" i="3"/>
  <c r="Y78" i="3"/>
  <c r="Y11" i="3"/>
  <c r="Y19" i="3"/>
  <c r="Y28" i="3"/>
  <c r="Y36" i="3"/>
  <c r="Y44" i="3"/>
  <c r="Y52" i="3"/>
  <c r="Y63" i="3"/>
  <c r="Y71" i="3"/>
  <c r="Y79" i="3"/>
  <c r="AF82" i="1"/>
  <c r="AF81" i="1"/>
  <c r="AF75" i="1"/>
  <c r="AF74" i="1"/>
  <c r="AF73" i="1"/>
  <c r="AF67" i="1"/>
  <c r="AF66" i="1"/>
  <c r="AF65" i="1"/>
  <c r="AF61" i="1"/>
  <c r="AF51" i="1"/>
  <c r="AF60" i="1"/>
  <c r="AF59" i="1"/>
  <c r="AF80" i="1"/>
  <c r="AF79" i="1"/>
  <c r="AF78" i="1"/>
  <c r="AF77" i="1"/>
  <c r="AF76" i="1"/>
  <c r="AF72" i="1"/>
  <c r="AF71" i="1"/>
  <c r="AF70" i="1"/>
  <c r="AF69" i="1"/>
  <c r="AF68" i="1"/>
  <c r="AF64" i="1"/>
  <c r="AF63" i="1"/>
  <c r="AF62" i="1"/>
  <c r="AF54" i="1"/>
  <c r="AF52" i="1"/>
  <c r="AF58" i="1" l="1"/>
  <c r="AF57" i="1"/>
  <c r="AF20" i="3" l="1"/>
  <c r="AF57" i="3"/>
  <c r="AF59" i="3"/>
  <c r="AF13" i="3"/>
  <c r="AF30" i="3"/>
  <c r="AF46" i="3"/>
  <c r="AF58" i="3"/>
  <c r="AF69" i="3"/>
  <c r="AF77" i="3"/>
  <c r="AF60" i="3"/>
  <c r="AF14" i="3"/>
  <c r="AF22" i="3"/>
  <c r="AF31" i="3"/>
  <c r="AF39" i="3"/>
  <c r="AF47" i="3"/>
  <c r="AF62" i="3"/>
  <c r="AF70" i="3"/>
  <c r="AF78" i="3"/>
  <c r="AF61" i="3"/>
  <c r="AF6" i="3"/>
  <c r="AF15" i="3"/>
  <c r="AF23" i="3"/>
  <c r="AF32" i="3"/>
  <c r="AF40" i="3"/>
  <c r="AF48" i="3"/>
  <c r="AF63" i="3"/>
  <c r="AF71" i="3"/>
  <c r="AF79" i="3"/>
  <c r="AF29" i="3"/>
  <c r="AF68" i="3"/>
  <c r="AF7" i="3"/>
  <c r="AF16" i="3"/>
  <c r="AF24" i="3"/>
  <c r="AF33" i="3"/>
  <c r="AF41" i="3"/>
  <c r="AF49" i="3"/>
  <c r="AF64" i="3"/>
  <c r="AF72" i="3"/>
  <c r="AF80" i="3"/>
  <c r="AF8" i="3"/>
  <c r="AF17" i="3"/>
  <c r="AF34" i="3"/>
  <c r="AF50" i="3"/>
  <c r="AF65" i="3"/>
  <c r="AF73" i="3"/>
  <c r="AF81" i="3"/>
  <c r="AF37" i="3"/>
  <c r="AF18" i="3"/>
  <c r="AF35" i="3"/>
  <c r="AF43" i="3"/>
  <c r="AF52" i="3"/>
  <c r="AF66" i="3"/>
  <c r="AF74" i="3"/>
  <c r="AF82" i="3"/>
  <c r="AF12" i="3"/>
  <c r="AF45" i="3"/>
  <c r="AF76" i="3"/>
  <c r="AF9" i="3"/>
  <c r="AF27" i="3"/>
  <c r="AF11" i="3"/>
  <c r="AF19" i="3"/>
  <c r="AF28" i="3"/>
  <c r="AF36" i="3"/>
  <c r="AF44" i="3"/>
  <c r="AF54" i="3"/>
  <c r="AF67" i="3"/>
  <c r="AF75" i="3"/>
  <c r="AF51" i="3"/>
  <c r="AF42" i="3"/>
  <c r="AF21" i="3"/>
  <c r="AF38" i="3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4" i="1"/>
  <c r="AE52" i="1"/>
  <c r="AE51" i="1"/>
  <c r="X66" i="3"/>
  <c r="X52" i="3"/>
  <c r="X50" i="3"/>
  <c r="X61" i="3"/>
  <c r="X60" i="3"/>
  <c r="X59" i="3"/>
  <c r="X80" i="3"/>
  <c r="X77" i="3"/>
  <c r="X72" i="3"/>
  <c r="X69" i="3"/>
  <c r="X68" i="3"/>
  <c r="X67" i="3"/>
  <c r="X64" i="3"/>
  <c r="X47" i="3"/>
  <c r="X41" i="3"/>
  <c r="X39" i="3"/>
  <c r="X33" i="3"/>
  <c r="X27" i="3"/>
  <c r="X24" i="3"/>
  <c r="X16" i="3"/>
  <c r="X15" i="3"/>
  <c r="X11" i="3"/>
  <c r="X7" i="3"/>
  <c r="X6" i="3"/>
  <c r="X82" i="3"/>
  <c r="X81" i="3"/>
  <c r="X78" i="3"/>
  <c r="X74" i="3"/>
  <c r="X73" i="3"/>
  <c r="X70" i="3"/>
  <c r="X43" i="3"/>
  <c r="X42" i="3"/>
  <c r="X35" i="3"/>
  <c r="X34" i="3"/>
  <c r="X17" i="3"/>
  <c r="X8" i="3"/>
  <c r="X18" i="3" l="1"/>
  <c r="X9" i="3"/>
  <c r="X79" i="3"/>
  <c r="X32" i="3"/>
  <c r="X48" i="3"/>
  <c r="X49" i="3"/>
  <c r="X23" i="3"/>
  <c r="X40" i="3"/>
  <c r="X57" i="3"/>
  <c r="X71" i="3"/>
  <c r="X65" i="3"/>
  <c r="X19" i="3"/>
  <c r="X36" i="3"/>
  <c r="X44" i="3"/>
  <c r="X12" i="3"/>
  <c r="X20" i="3"/>
  <c r="X29" i="3"/>
  <c r="X37" i="3"/>
  <c r="X45" i="3"/>
  <c r="X51" i="3"/>
  <c r="X62" i="3"/>
  <c r="X21" i="3"/>
  <c r="X30" i="3"/>
  <c r="X38" i="3"/>
  <c r="X75" i="3"/>
  <c r="X63" i="3"/>
  <c r="X58" i="3"/>
  <c r="X13" i="3"/>
  <c r="X46" i="3"/>
  <c r="X14" i="3"/>
  <c r="X22" i="3"/>
  <c r="X31" i="3"/>
  <c r="X76" i="3"/>
  <c r="X54" i="3"/>
  <c r="X28" i="3"/>
  <c r="AD61" i="3"/>
  <c r="AD60" i="3"/>
  <c r="AD59" i="3"/>
  <c r="AD51" i="3"/>
  <c r="AD51" i="1" l="1"/>
  <c r="AD61" i="1"/>
  <c r="AD60" i="1"/>
  <c r="AD59" i="1"/>
  <c r="AC74" i="3" l="1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2" i="3"/>
  <c r="AC51" i="3"/>
  <c r="AC50" i="3"/>
  <c r="AC49" i="3"/>
  <c r="AC48" i="3"/>
  <c r="AC47" i="3"/>
  <c r="AC46" i="3"/>
  <c r="AC45" i="3"/>
  <c r="AC44" i="3"/>
  <c r="AC43" i="3"/>
  <c r="AC41" i="3"/>
  <c r="AC40" i="3"/>
  <c r="AC39" i="3"/>
  <c r="AC38" i="3"/>
  <c r="AC37" i="3"/>
  <c r="AC35" i="3"/>
  <c r="AC34" i="3"/>
  <c r="AC33" i="3"/>
  <c r="AC32" i="3"/>
  <c r="AC31" i="3"/>
  <c r="AC30" i="3"/>
  <c r="AC29" i="3"/>
  <c r="AC28" i="3"/>
  <c r="AC27" i="3"/>
  <c r="AC24" i="3"/>
  <c r="AC23" i="3"/>
  <c r="AC22" i="3"/>
  <c r="AC21" i="3"/>
  <c r="AC20" i="3"/>
  <c r="AC19" i="3"/>
  <c r="AC18" i="3"/>
  <c r="AC17" i="3"/>
  <c r="AC16" i="3"/>
  <c r="AC15" i="3"/>
  <c r="AC14" i="3"/>
  <c r="AC12" i="3"/>
  <c r="AC9" i="3"/>
  <c r="AC8" i="3"/>
  <c r="AC7" i="3"/>
  <c r="AC6" i="3"/>
  <c r="AC74" i="1" l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2" i="1"/>
  <c r="AC51" i="1"/>
  <c r="X52" i="1" l="1"/>
  <c r="X80" i="1"/>
  <c r="X75" i="1"/>
  <c r="X69" i="1"/>
  <c r="X78" i="1"/>
  <c r="X79" i="1"/>
  <c r="X72" i="1"/>
  <c r="X66" i="1"/>
  <c r="X74" i="1"/>
  <c r="X54" i="1"/>
  <c r="X67" i="1"/>
  <c r="X57" i="1"/>
  <c r="X68" i="1"/>
  <c r="X76" i="1"/>
  <c r="X58" i="1"/>
  <c r="X62" i="1"/>
  <c r="X63" i="1"/>
  <c r="X64" i="1"/>
  <c r="X65" i="1"/>
  <c r="X73" i="1"/>
  <c r="X81" i="1"/>
  <c r="X77" i="1"/>
  <c r="X70" i="1"/>
  <c r="X71" i="1"/>
  <c r="X82" i="1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58" i="3"/>
  <c r="AE57" i="3"/>
  <c r="AE54" i="3"/>
  <c r="AE52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9" i="3"/>
  <c r="AE8" i="3"/>
  <c r="AE7" i="3"/>
  <c r="AE6" i="3"/>
  <c r="AE51" i="3" l="1"/>
  <c r="AE59" i="3"/>
  <c r="AE60" i="3"/>
  <c r="AE61" i="3"/>
  <c r="X59" i="1" l="1"/>
  <c r="X51" i="1" l="1"/>
  <c r="X60" i="1"/>
  <c r="X61" i="1"/>
  <c r="W82" i="1" l="1"/>
  <c r="W81" i="1"/>
  <c r="W80" i="1"/>
  <c r="W79" i="1"/>
  <c r="W78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59" i="1"/>
  <c r="W58" i="1"/>
  <c r="W57" i="1"/>
  <c r="W54" i="1"/>
  <c r="W52" i="1"/>
  <c r="W51" i="1"/>
  <c r="W60" i="1" l="1"/>
  <c r="W61" i="1"/>
  <c r="W77" i="1"/>
  <c r="W63" i="3" l="1"/>
  <c r="W81" i="3"/>
  <c r="W74" i="3"/>
  <c r="W9" i="3"/>
  <c r="W77" i="3" l="1"/>
  <c r="W59" i="3" l="1"/>
  <c r="W82" i="3"/>
  <c r="W80" i="3"/>
  <c r="W79" i="3"/>
  <c r="W78" i="3"/>
  <c r="W76" i="3"/>
  <c r="W75" i="3"/>
  <c r="W73" i="3"/>
  <c r="W72" i="3"/>
  <c r="W71" i="3"/>
  <c r="W70" i="3"/>
  <c r="W69" i="3"/>
  <c r="W68" i="3"/>
  <c r="W67" i="3"/>
  <c r="W66" i="3"/>
  <c r="W65" i="3"/>
  <c r="W64" i="3"/>
  <c r="W62" i="3"/>
  <c r="W61" i="3"/>
  <c r="W60" i="3"/>
  <c r="W58" i="3"/>
  <c r="W57" i="3"/>
  <c r="W54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8" i="3"/>
  <c r="W7" i="3"/>
  <c r="W6" i="3"/>
  <c r="AD74" i="1" l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58" i="1"/>
  <c r="AD57" i="1"/>
  <c r="AD52" i="1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58" i="3"/>
  <c r="AD57" i="3"/>
  <c r="AD52" i="3"/>
  <c r="AD50" i="3"/>
  <c r="AD49" i="3"/>
  <c r="AD48" i="3"/>
  <c r="AD47" i="3"/>
  <c r="AD46" i="3"/>
  <c r="AD45" i="3"/>
  <c r="AD44" i="3"/>
  <c r="AD43" i="3"/>
  <c r="AD41" i="3"/>
  <c r="AD40" i="3"/>
  <c r="AD39" i="3"/>
  <c r="AD38" i="3"/>
  <c r="AD37" i="3"/>
  <c r="AD35" i="3"/>
  <c r="AD34" i="3"/>
  <c r="AD33" i="3"/>
  <c r="AD32" i="3"/>
  <c r="AD31" i="3"/>
  <c r="AD30" i="3"/>
  <c r="AD29" i="3"/>
  <c r="AD28" i="3"/>
  <c r="AD27" i="3"/>
  <c r="AD24" i="3"/>
  <c r="AD23" i="3"/>
  <c r="AD22" i="3"/>
  <c r="AD21" i="3"/>
  <c r="AD20" i="3"/>
  <c r="AD19" i="3"/>
  <c r="AD18" i="3"/>
  <c r="AD17" i="3"/>
  <c r="AD16" i="3"/>
  <c r="AD15" i="3"/>
  <c r="AD14" i="3"/>
  <c r="AD12" i="3"/>
  <c r="AD9" i="3"/>
  <c r="AD8" i="3"/>
  <c r="AD7" i="3"/>
  <c r="AD6" i="3"/>
  <c r="U39" i="3" l="1"/>
  <c r="V60" i="3"/>
  <c r="V61" i="3"/>
  <c r="V74" i="3" l="1"/>
  <c r="V73" i="3"/>
  <c r="V72" i="3"/>
  <c r="V71" i="3"/>
  <c r="V70" i="3"/>
  <c r="V69" i="3"/>
  <c r="V68" i="3"/>
  <c r="V67" i="3"/>
  <c r="V66" i="3"/>
  <c r="V65" i="3"/>
  <c r="V64" i="3"/>
  <c r="V63" i="3"/>
  <c r="V62" i="3"/>
  <c r="V59" i="3"/>
  <c r="V58" i="3"/>
  <c r="V57" i="3"/>
  <c r="V52" i="3"/>
  <c r="U52" i="3"/>
  <c r="V51" i="3"/>
  <c r="U51" i="3"/>
  <c r="V50" i="3"/>
  <c r="U50" i="3"/>
  <c r="V49" i="3"/>
  <c r="U49" i="3"/>
  <c r="V48" i="3"/>
  <c r="U48" i="3"/>
  <c r="V47" i="3"/>
  <c r="U47" i="3"/>
  <c r="V46" i="3"/>
  <c r="U46" i="3"/>
  <c r="V45" i="3"/>
  <c r="U45" i="3"/>
  <c r="V44" i="3"/>
  <c r="U44" i="3"/>
  <c r="V43" i="3"/>
  <c r="U43" i="3"/>
  <c r="V41" i="3"/>
  <c r="U41" i="3"/>
  <c r="V40" i="3"/>
  <c r="U40" i="3"/>
  <c r="V39" i="3"/>
  <c r="V38" i="3"/>
  <c r="U38" i="3"/>
  <c r="V37" i="3"/>
  <c r="U37" i="3"/>
  <c r="V35" i="3"/>
  <c r="U35" i="3"/>
  <c r="V34" i="3"/>
  <c r="U34" i="3"/>
  <c r="V33" i="3"/>
  <c r="U33" i="3"/>
  <c r="V32" i="3"/>
  <c r="U32" i="3"/>
  <c r="V31" i="3"/>
  <c r="U31" i="3"/>
  <c r="V30" i="3"/>
  <c r="U30" i="3"/>
  <c r="V29" i="3"/>
  <c r="U29" i="3"/>
  <c r="V28" i="3"/>
  <c r="U28" i="3"/>
  <c r="V27" i="3"/>
  <c r="U27" i="3"/>
  <c r="V24" i="3"/>
  <c r="U24" i="3"/>
  <c r="V23" i="3"/>
  <c r="U23" i="3"/>
  <c r="V22" i="3"/>
  <c r="U22" i="3"/>
  <c r="V21" i="3"/>
  <c r="U21" i="3"/>
  <c r="V20" i="3"/>
  <c r="U20" i="3"/>
  <c r="V19" i="3"/>
  <c r="U19" i="3"/>
  <c r="V18" i="3"/>
  <c r="U18" i="3"/>
  <c r="V17" i="3"/>
  <c r="U17" i="3"/>
  <c r="V16" i="3"/>
  <c r="U16" i="3"/>
  <c r="V15" i="3"/>
  <c r="U15" i="3"/>
  <c r="V14" i="3"/>
  <c r="U14" i="3"/>
  <c r="V12" i="3"/>
  <c r="U12" i="3"/>
  <c r="V9" i="3"/>
  <c r="U9" i="3"/>
  <c r="V8" i="3"/>
  <c r="V7" i="3"/>
  <c r="V6" i="3"/>
  <c r="V61" i="1"/>
  <c r="V60" i="1"/>
  <c r="U52" i="1" l="1"/>
  <c r="U51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59" i="1"/>
  <c r="V58" i="1"/>
  <c r="V57" i="1"/>
  <c r="V52" i="1"/>
  <c r="V51" i="1"/>
</calcChain>
</file>

<file path=xl/sharedStrings.xml><?xml version="1.0" encoding="utf-8"?>
<sst xmlns="http://schemas.openxmlformats.org/spreadsheetml/2006/main" count="314" uniqueCount="119">
  <si>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</si>
  <si>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</si>
  <si>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</si>
  <si>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</si>
  <si>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</si>
  <si>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</si>
  <si>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</si>
  <si>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</si>
  <si>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</si>
  <si>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</si>
  <si>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</si>
  <si>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</si>
  <si>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</si>
  <si>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</si>
  <si>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</si>
  <si>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</si>
  <si>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</si>
  <si>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</si>
  <si>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</si>
  <si>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</si>
  <si>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</si>
  <si>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</si>
  <si>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</si>
  <si>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</si>
  <si>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</si>
  <si>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</si>
  <si>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</si>
  <si>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</si>
  <si>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</si>
  <si>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</si>
  <si>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</si>
  <si>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</si>
  <si>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</si>
  <si>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</si>
  <si>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</si>
  <si>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</si>
  <si>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</si>
  <si>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</si>
  <si>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</si>
  <si>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</si>
  <si>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</si>
  <si>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</si>
  <si>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</si>
  <si>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</si>
  <si>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</si>
  <si>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</si>
  <si>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</si>
  <si>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</si>
  <si>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</si>
  <si>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</si>
  <si>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</si>
  <si>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</si>
  <si>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</si>
  <si>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</si>
  <si>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</si>
  <si>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</si>
  <si>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</si>
  <si>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</si>
  <si>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</si>
  <si>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</si>
  <si>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</si>
  <si>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</si>
  <si>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</si>
  <si>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</si>
  <si>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</si>
  <si>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</si>
  <si>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</si>
  <si>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</si>
  <si>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</si>
  <si>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</si>
  <si>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</si>
  <si>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</si>
  <si>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</si>
  <si>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</si>
  <si>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</si>
  <si>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</si>
  <si>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</si>
  <si>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</si>
  <si>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</si>
  <si>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</si>
  <si>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KAKTUS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</si>
  <si>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</si>
  <si>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</si>
  <si>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</si>
  <si>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</si>
  <si>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</si>
  <si>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</si>
  <si>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</si>
  <si>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</si>
  <si>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</si>
  <si>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</si>
  <si>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</si>
  <si>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</si>
  <si>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</si>
  <si>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</si>
  <si>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</si>
  <si>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</si>
  <si>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Free Adjustment X, Y, Z Control Point</t>
  </si>
  <si>
    <t>160R</t>
  </si>
  <si>
    <t>HS2494</t>
  </si>
  <si>
    <t>LIFESON</t>
  </si>
  <si>
    <t>H41 1941</t>
  </si>
  <si>
    <t>HELMER</t>
  </si>
  <si>
    <t xml:space="preserve"> </t>
  </si>
  <si>
    <t>Free Adjustment - July 2018</t>
  </si>
  <si>
    <t>Constrained Adj - July 2018</t>
  </si>
  <si>
    <t>201R</t>
  </si>
  <si>
    <t>G 990 RESET</t>
  </si>
  <si>
    <t>132R</t>
  </si>
  <si>
    <t>Destroyed</t>
  </si>
  <si>
    <t>2062T</t>
  </si>
  <si>
    <t>BM 2062T ?????????</t>
  </si>
  <si>
    <t>Y 549 (Temp)</t>
  </si>
  <si>
    <t>GPS observation point moved for safety or constuction activity. Adjustment elevations modified to original monitoring point via levels (See below for deltas).</t>
  </si>
  <si>
    <t>Destroyed with no ability to relate new monitoing point to original monitoring point.</t>
  </si>
  <si>
    <t>ALISO WD 1 RESET</t>
  </si>
  <si>
    <t>Y 549 (TEMP)</t>
  </si>
  <si>
    <t xml:space="preserve">G 990 </t>
  </si>
  <si>
    <t>BM 201R add -11.23 to GPS Elevation for Final Elevation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</si>
</sst>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34" borderId="11" xfId="0" applyFill="1" applyBorder="1" applyAlignment="1">
      <alignment horizontal="left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2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0" fontId="0" fillId="35" borderId="11" xfId="0" applyFill="1" applyBorder="1" applyAlignment="1">
      <alignment horizontal="left"/>
    </xf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2" fontId="0" fillId="34" borderId="10" xfId="0" applyNumberForma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6" borderId="10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2" fontId="0" fillId="36" borderId="12" xfId="0" applyNumberFormat="1" applyFill="1" applyBorder="1" applyAlignment="1">
      <alignment horizontal="center"/>
    </xf>
    <xf numFmtId="2" fontId="0" fillId="36" borderId="16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35" borderId="15" xfId="0" applyNumberFormat="1" applyFill="1" applyBorder="1" applyAlignment="1">
      <alignment horizontal="center"/>
    </xf>
    <xf numFmtId="17" fontId="0" fillId="35" borderId="13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7"/>
  <sheetViews>
    <sheetView tabSelected="1" showWhiteSpace="0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H8" sqref="AH8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63" customWidth="1"/>
    <col min="14" max="14" width="10.7109375" style="46" customWidth="1"/>
    <col min="15" max="20" width="10.7109375" style="64" customWidth="1"/>
    <col min="21" max="23" width="10.7109375" customWidth="1"/>
    <col min="24" max="26" width="10.7109375" style="64" customWidth="1"/>
    <col min="27" max="27" width="10.7109375" style="13" customWidth="1"/>
    <col min="28" max="28" width="10.7109375" style="64" customWidth="1"/>
    <col min="29" max="29" width="10.7109375" style="48" customWidth="1"/>
    <col min="30" max="30" width="10.7109375" customWidth="1"/>
    <col min="31" max="31" width="10.7109375" style="46" customWidth="1"/>
    <col min="32" max="32" width="10.7109375" style="64" customWidth="1"/>
    <col min="33" max="33" width="10.7109375" style="48" customWidth="1"/>
    <col min="34" max="35" width="10.7109375" style="64" customWidth="1"/>
    <col min="36" max="36" width="9.140625" style="8"/>
    <col min="37" max="37" width="13.28515625" style="7" customWidth="1"/>
  </cols>
  <sheetData>
    <row r="1" spans="1:37" s="22" customFormat="1" ht="18.75" x14ac:dyDescent="0.3">
      <c r="A1" s="109" t="s">
        <v>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F1" s="64"/>
      <c r="AG1" s="48"/>
      <c r="AH1" s="64"/>
      <c r="AI1" s="64"/>
    </row>
    <row r="2" spans="1:37" s="22" customFormat="1" ht="18.75" x14ac:dyDescent="0.3">
      <c r="A2" s="109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F2" s="64"/>
      <c r="AG2" s="48"/>
      <c r="AH2" s="64"/>
      <c r="AI2" s="64"/>
    </row>
    <row r="3" spans="1:37" s="22" customFormat="1" x14ac:dyDescent="0.25">
      <c r="A3" s="25"/>
      <c r="B3" s="110" t="s">
        <v>105</v>
      </c>
      <c r="C3" s="111"/>
      <c r="D3" s="112"/>
      <c r="E3" s="28"/>
      <c r="F3" s="113"/>
      <c r="G3" s="113"/>
      <c r="H3" s="113"/>
      <c r="I3" s="113"/>
      <c r="J3" s="113"/>
      <c r="K3" s="113"/>
      <c r="L3" s="113"/>
      <c r="M3" s="58"/>
      <c r="N3" s="42"/>
      <c r="O3" s="74"/>
      <c r="P3" s="79"/>
      <c r="Q3" s="81"/>
      <c r="R3" s="98"/>
      <c r="S3" s="101"/>
      <c r="T3" s="104"/>
      <c r="U3" s="116" t="s">
        <v>88</v>
      </c>
      <c r="V3" s="117"/>
      <c r="W3" s="117"/>
      <c r="X3" s="117"/>
      <c r="Y3" s="117"/>
      <c r="Z3" s="117"/>
      <c r="AA3" s="117"/>
      <c r="AB3" s="118"/>
      <c r="AC3" s="116" t="s">
        <v>94</v>
      </c>
      <c r="AD3" s="117"/>
      <c r="AE3" s="117"/>
      <c r="AF3" s="117"/>
      <c r="AG3" s="117"/>
      <c r="AH3" s="117"/>
      <c r="AI3" s="118"/>
      <c r="AJ3" s="100" t="s">
        <v>96</v>
      </c>
    </row>
    <row r="4" spans="1:37" s="22" customFormat="1" x14ac:dyDescent="0.25">
      <c r="A4" s="40"/>
      <c r="B4" s="114" t="s">
        <v>86</v>
      </c>
      <c r="C4" s="115"/>
      <c r="D4" s="27" t="s">
        <v>85</v>
      </c>
      <c r="E4" s="28"/>
      <c r="F4" s="116" t="s">
        <v>87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51">
        <v>40878</v>
      </c>
      <c r="V4" s="36">
        <v>41244</v>
      </c>
      <c r="W4" s="37">
        <v>41609</v>
      </c>
      <c r="X4" s="71">
        <v>41974</v>
      </c>
      <c r="Y4" s="71">
        <v>42339</v>
      </c>
      <c r="Z4" s="71">
        <v>42705</v>
      </c>
      <c r="AA4" s="71">
        <v>43070</v>
      </c>
      <c r="AB4" s="119">
        <v>40878</v>
      </c>
      <c r="AC4" s="37">
        <v>41091</v>
      </c>
      <c r="AD4" s="37">
        <v>41456</v>
      </c>
      <c r="AE4" s="37">
        <v>41821</v>
      </c>
      <c r="AF4" s="71">
        <v>42186</v>
      </c>
      <c r="AG4" s="37">
        <v>42552</v>
      </c>
      <c r="AH4" s="96">
        <v>42917</v>
      </c>
      <c r="AI4" s="96">
        <v>41091</v>
      </c>
      <c r="AJ4" s="5">
        <v>43282</v>
      </c>
    </row>
    <row r="5" spans="1:37" s="22" customFormat="1" x14ac:dyDescent="0.25">
      <c r="A5" s="3" t="s">
        <v>55</v>
      </c>
      <c r="B5" s="24" t="s">
        <v>56</v>
      </c>
      <c r="C5" s="26" t="s">
        <v>57</v>
      </c>
      <c r="D5" s="23" t="s">
        <v>58</v>
      </c>
      <c r="E5" s="3" t="s">
        <v>59</v>
      </c>
      <c r="F5" s="103">
        <v>40878</v>
      </c>
      <c r="G5" s="103">
        <v>41091</v>
      </c>
      <c r="H5" s="103">
        <v>41244</v>
      </c>
      <c r="I5" s="103">
        <v>41456</v>
      </c>
      <c r="J5" s="103">
        <v>41609</v>
      </c>
      <c r="K5" s="103">
        <v>41821</v>
      </c>
      <c r="L5" s="103">
        <v>41974</v>
      </c>
      <c r="M5" s="103">
        <v>42186</v>
      </c>
      <c r="N5" s="103">
        <v>42339</v>
      </c>
      <c r="O5" s="103">
        <v>42567</v>
      </c>
      <c r="P5" s="103">
        <v>42716</v>
      </c>
      <c r="Q5" s="103">
        <v>42917</v>
      </c>
      <c r="R5" s="103">
        <v>43070</v>
      </c>
      <c r="S5" s="103">
        <v>43282</v>
      </c>
      <c r="T5" s="103">
        <v>43435</v>
      </c>
      <c r="U5" s="29">
        <v>41244</v>
      </c>
      <c r="V5" s="29">
        <v>41609</v>
      </c>
      <c r="W5" s="29">
        <v>41974</v>
      </c>
      <c r="X5" s="65">
        <v>42339</v>
      </c>
      <c r="Y5" s="65">
        <v>42705</v>
      </c>
      <c r="Z5" s="65">
        <v>43070</v>
      </c>
      <c r="AA5" s="65">
        <v>43435</v>
      </c>
      <c r="AB5" s="120">
        <v>43435</v>
      </c>
      <c r="AC5" s="29">
        <v>41456</v>
      </c>
      <c r="AD5" s="29">
        <v>41821</v>
      </c>
      <c r="AE5" s="29">
        <v>42186</v>
      </c>
      <c r="AF5" s="65">
        <v>42552</v>
      </c>
      <c r="AG5" s="29">
        <v>42917</v>
      </c>
      <c r="AH5" s="97">
        <v>43282</v>
      </c>
      <c r="AI5" s="97">
        <v>43282</v>
      </c>
      <c r="AJ5" s="65">
        <v>43435</v>
      </c>
    </row>
    <row r="6" spans="1:37" x14ac:dyDescent="0.25">
      <c r="A6" s="3">
        <v>29</v>
      </c>
      <c r="B6" s="66">
        <v>2255715.2429999998</v>
      </c>
      <c r="C6" s="66">
        <v>6232765.2869999995</v>
      </c>
      <c r="D6" s="66">
        <v>277.36599999999999</v>
      </c>
      <c r="E6" s="11" t="s">
        <v>0</v>
      </c>
      <c r="F6" s="30"/>
      <c r="G6" s="30">
        <v>279.24700000000001</v>
      </c>
      <c r="H6" s="30">
        <v>279.202</v>
      </c>
      <c r="I6" s="30">
        <v>279.08300000000003</v>
      </c>
      <c r="J6" s="30">
        <v>278.93</v>
      </c>
      <c r="K6" s="30">
        <v>278.678</v>
      </c>
      <c r="L6" s="30">
        <v>278.56099999999998</v>
      </c>
      <c r="M6" s="66">
        <v>278.28399999999999</v>
      </c>
      <c r="N6" s="30">
        <v>278.149</v>
      </c>
      <c r="O6" s="66">
        <v>278.03300000000002</v>
      </c>
      <c r="P6" s="66">
        <v>277.88</v>
      </c>
      <c r="Q6" s="66">
        <v>277.726</v>
      </c>
      <c r="R6" s="66">
        <v>277.64</v>
      </c>
      <c r="S6" s="66">
        <v>277.61799999999999</v>
      </c>
      <c r="T6" s="66">
        <v>277.36599999999999</v>
      </c>
      <c r="U6" s="31"/>
      <c r="V6" s="30">
        <f>J6-H6</f>
        <v>-0.27199999999999136</v>
      </c>
      <c r="W6" s="32">
        <f>L6-J6</f>
        <v>-0.36900000000002819</v>
      </c>
      <c r="X6" s="68">
        <f>N6-L6</f>
        <v>-0.41199999999997772</v>
      </c>
      <c r="Y6" s="68">
        <f>P6-N6</f>
        <v>-0.26900000000000546</v>
      </c>
      <c r="Z6" s="68">
        <f>R6-P6</f>
        <v>-0.24000000000000909</v>
      </c>
      <c r="AA6" s="68">
        <f>T6-R6</f>
        <v>-0.27400000000000091</v>
      </c>
      <c r="AB6" s="88">
        <f>(T6-H6)/6</f>
        <v>-0.3060000000000021</v>
      </c>
      <c r="AC6" s="49">
        <f>I6-G6</f>
        <v>-0.16399999999998727</v>
      </c>
      <c r="AD6" s="32">
        <f>K6-I6</f>
        <v>-0.40500000000002956</v>
      </c>
      <c r="AE6" s="32">
        <f>M6-K6</f>
        <v>-0.39400000000000546</v>
      </c>
      <c r="AF6" s="68">
        <f>O6-M6</f>
        <v>-0.25099999999997635</v>
      </c>
      <c r="AG6" s="68">
        <f>Q6-O6</f>
        <v>-0.30700000000001637</v>
      </c>
      <c r="AH6" s="68">
        <f>S6-Q6</f>
        <v>-0.10800000000000409</v>
      </c>
      <c r="AI6" s="68">
        <f>(S6-G6)/6</f>
        <v>-0.27150000000000318</v>
      </c>
      <c r="AJ6" s="68">
        <f>T6-S6</f>
        <v>-0.25200000000000955</v>
      </c>
      <c r="AK6"/>
    </row>
    <row r="7" spans="1:37" x14ac:dyDescent="0.25">
      <c r="A7" s="3">
        <v>62</v>
      </c>
      <c r="B7" s="66">
        <v>2138252.5060000001</v>
      </c>
      <c r="C7" s="66">
        <v>6339533.0190000003</v>
      </c>
      <c r="D7" s="66">
        <v>288.76100000000002</v>
      </c>
      <c r="E7" s="11" t="s">
        <v>1</v>
      </c>
      <c r="F7" s="30"/>
      <c r="G7" s="30">
        <v>288.84800000000001</v>
      </c>
      <c r="H7" s="30">
        <v>288.87</v>
      </c>
      <c r="I7" s="30">
        <v>288.767</v>
      </c>
      <c r="J7" s="30">
        <v>288.81</v>
      </c>
      <c r="K7" s="30">
        <v>288.822</v>
      </c>
      <c r="L7" s="30">
        <v>288.79399999999998</v>
      </c>
      <c r="M7" s="66">
        <v>288.755</v>
      </c>
      <c r="N7" s="30">
        <v>288.81700000000001</v>
      </c>
      <c r="O7" s="66">
        <v>288.68200000000002</v>
      </c>
      <c r="P7" s="66">
        <v>288.721</v>
      </c>
      <c r="Q7" s="66">
        <v>288.69499999999999</v>
      </c>
      <c r="R7" s="66">
        <v>288.74</v>
      </c>
      <c r="S7" s="66">
        <v>288.81099999999998</v>
      </c>
      <c r="T7" s="66">
        <v>288.76100000000002</v>
      </c>
      <c r="U7" s="31"/>
      <c r="V7" s="30">
        <f>J7-H7</f>
        <v>-6.0000000000002274E-2</v>
      </c>
      <c r="W7" s="32">
        <f t="shared" ref="W7:W75" si="0">L7-J7</f>
        <v>-1.6000000000019554E-2</v>
      </c>
      <c r="X7" s="68">
        <f t="shared" ref="X7:X75" si="1">N7-L7</f>
        <v>2.3000000000024556E-2</v>
      </c>
      <c r="Y7" s="68">
        <f t="shared" ref="Y7:Y75" si="2">P7-N7</f>
        <v>-9.6000000000003638E-2</v>
      </c>
      <c r="Z7" s="68">
        <f t="shared" ref="Z7:Z71" si="3">R7-P7</f>
        <v>1.9000000000005457E-2</v>
      </c>
      <c r="AA7" s="68">
        <f t="shared" ref="AA7:AA70" si="4">T7-R7</f>
        <v>2.1000000000015007E-2</v>
      </c>
      <c r="AB7" s="88">
        <f t="shared" ref="AB7:AB8" si="5">(T7-H7)/6</f>
        <v>-1.8166666666663406E-2</v>
      </c>
      <c r="AC7" s="49">
        <f t="shared" ref="AC7:AC74" si="6">I7-G7</f>
        <v>-8.100000000001728E-2</v>
      </c>
      <c r="AD7" s="32">
        <f>K7-I7</f>
        <v>5.5000000000006821E-2</v>
      </c>
      <c r="AE7" s="68">
        <f t="shared" ref="AE7:AE75" si="7">M7-K7</f>
        <v>-6.7000000000007276E-2</v>
      </c>
      <c r="AF7" s="68">
        <f t="shared" ref="AF7:AG75" si="8">O7-M7</f>
        <v>-7.2999999999979082E-2</v>
      </c>
      <c r="AG7" s="68">
        <f t="shared" ref="AG7:AG73" si="9">Q7-O7</f>
        <v>1.2999999999976808E-2</v>
      </c>
      <c r="AH7" s="68">
        <f t="shared" ref="AH7:AH9" si="10">S7-Q7</f>
        <v>0.11599999999998545</v>
      </c>
      <c r="AI7" s="68">
        <f t="shared" ref="AI7:AI9" si="11">(S7-G7)/6</f>
        <v>-6.1666666666724268E-3</v>
      </c>
      <c r="AJ7" s="68">
        <f t="shared" ref="AJ7:AJ70" si="12">T7-S7</f>
        <v>-4.9999999999954525E-2</v>
      </c>
      <c r="AK7"/>
    </row>
    <row r="8" spans="1:37" x14ac:dyDescent="0.25">
      <c r="A8" s="3">
        <v>63</v>
      </c>
      <c r="B8" s="66">
        <v>2068328.3640000001</v>
      </c>
      <c r="C8" s="66">
        <v>6163767.9199999999</v>
      </c>
      <c r="D8" s="66">
        <v>328.846</v>
      </c>
      <c r="E8" s="11" t="s">
        <v>49</v>
      </c>
      <c r="F8" s="30"/>
      <c r="G8" s="30">
        <v>329.95100000000002</v>
      </c>
      <c r="H8" s="30">
        <v>329.988</v>
      </c>
      <c r="I8" s="30">
        <v>329.66800000000001</v>
      </c>
      <c r="J8" s="30">
        <v>329.51</v>
      </c>
      <c r="K8" s="30">
        <v>329.01900000000001</v>
      </c>
      <c r="L8" s="30">
        <v>329.05599999999998</v>
      </c>
      <c r="M8" s="66">
        <v>328.76400000000001</v>
      </c>
      <c r="N8" s="30">
        <v>328.80399999999997</v>
      </c>
      <c r="O8" s="66">
        <v>328.45699999999999</v>
      </c>
      <c r="P8" s="66">
        <v>328.625</v>
      </c>
      <c r="Q8" s="66">
        <v>328.70800000000003</v>
      </c>
      <c r="R8" s="66">
        <v>328.99</v>
      </c>
      <c r="S8" s="66">
        <v>328.89699999999999</v>
      </c>
      <c r="T8" s="66">
        <v>328.846</v>
      </c>
      <c r="U8" s="31"/>
      <c r="V8" s="30">
        <f t="shared" ref="V8:V9" si="13">J8-H8</f>
        <v>-0.47800000000000864</v>
      </c>
      <c r="W8" s="32">
        <f t="shared" si="0"/>
        <v>-0.45400000000000773</v>
      </c>
      <c r="X8" s="68">
        <f t="shared" si="1"/>
        <v>-0.25200000000000955</v>
      </c>
      <c r="Y8" s="68">
        <f t="shared" si="2"/>
        <v>-0.17899999999997362</v>
      </c>
      <c r="Z8" s="68">
        <f t="shared" si="3"/>
        <v>0.36500000000000909</v>
      </c>
      <c r="AA8" s="68">
        <f t="shared" si="4"/>
        <v>-0.14400000000000546</v>
      </c>
      <c r="AB8" s="88">
        <f t="shared" si="5"/>
        <v>-0.19033333333333266</v>
      </c>
      <c r="AC8" s="49">
        <f t="shared" si="6"/>
        <v>-0.28300000000001546</v>
      </c>
      <c r="AD8" s="32">
        <f>K8-I8</f>
        <v>-0.64900000000000091</v>
      </c>
      <c r="AE8" s="68">
        <f t="shared" si="7"/>
        <v>-0.25499999999999545</v>
      </c>
      <c r="AF8" s="68">
        <f t="shared" si="8"/>
        <v>-0.30700000000001637</v>
      </c>
      <c r="AG8" s="68">
        <f t="shared" si="9"/>
        <v>0.2510000000000332</v>
      </c>
      <c r="AH8" s="68">
        <f t="shared" si="10"/>
        <v>0.18899999999996453</v>
      </c>
      <c r="AI8" s="68">
        <f t="shared" si="11"/>
        <v>-0.17566666666667174</v>
      </c>
      <c r="AJ8" s="68">
        <f t="shared" si="12"/>
        <v>-5.0999999999987722E-2</v>
      </c>
      <c r="AK8"/>
    </row>
    <row r="9" spans="1:37" s="84" customFormat="1" x14ac:dyDescent="0.25">
      <c r="A9" s="76">
        <v>101</v>
      </c>
      <c r="B9" s="66">
        <v>2213141.1159999999</v>
      </c>
      <c r="C9" s="66">
        <v>6133281.4189999998</v>
      </c>
      <c r="D9" s="66">
        <v>140.36500000000001</v>
      </c>
      <c r="E9" s="85" t="s">
        <v>61</v>
      </c>
      <c r="F9" s="77">
        <v>141.79900000000001</v>
      </c>
      <c r="G9" s="77">
        <v>141.661</v>
      </c>
      <c r="H9" s="77">
        <v>141.72399999999999</v>
      </c>
      <c r="I9" s="77">
        <v>141.54499999999999</v>
      </c>
      <c r="J9" s="77">
        <v>141.47999999999999</v>
      </c>
      <c r="K9" s="77">
        <v>141.33199999999999</v>
      </c>
      <c r="L9" s="77">
        <v>141.30500000000001</v>
      </c>
      <c r="M9" s="77">
        <v>141.07</v>
      </c>
      <c r="N9" s="77">
        <v>140.96</v>
      </c>
      <c r="O9" s="77">
        <v>140.85599999999999</v>
      </c>
      <c r="P9" s="77"/>
      <c r="Q9" s="66">
        <v>140.51499999999999</v>
      </c>
      <c r="R9" s="66">
        <v>140.54</v>
      </c>
      <c r="S9" s="66">
        <v>140.49100000000001</v>
      </c>
      <c r="T9" s="66">
        <v>140.36500000000001</v>
      </c>
      <c r="U9" s="77">
        <f>H9-F9</f>
        <v>-7.5000000000017053E-2</v>
      </c>
      <c r="V9" s="77">
        <f t="shared" si="13"/>
        <v>-0.24399999999999977</v>
      </c>
      <c r="W9" s="86">
        <f t="shared" si="0"/>
        <v>-0.17499999999998295</v>
      </c>
      <c r="X9" s="86">
        <f t="shared" si="1"/>
        <v>-0.34499999999999886</v>
      </c>
      <c r="Y9" s="86"/>
      <c r="Z9" s="68" t="s">
        <v>103</v>
      </c>
      <c r="AA9" s="68">
        <f t="shared" si="4"/>
        <v>-0.17499999999998295</v>
      </c>
      <c r="AB9" s="77">
        <f>(T9-F9)/7</f>
        <v>-0.20485714285714249</v>
      </c>
      <c r="AC9" s="87">
        <f t="shared" si="6"/>
        <v>-0.11600000000001387</v>
      </c>
      <c r="AD9" s="86">
        <f>K9-I9</f>
        <v>-0.21299999999999386</v>
      </c>
      <c r="AE9" s="86">
        <f t="shared" si="7"/>
        <v>-0.26200000000000045</v>
      </c>
      <c r="AF9" s="86">
        <f t="shared" si="8"/>
        <v>-0.21399999999999864</v>
      </c>
      <c r="AG9" s="68">
        <f t="shared" si="9"/>
        <v>-0.34100000000000819</v>
      </c>
      <c r="AH9" s="68">
        <f t="shared" si="10"/>
        <v>-2.3999999999972488E-2</v>
      </c>
      <c r="AI9" s="68">
        <f t="shared" si="11"/>
        <v>-0.19499999999999792</v>
      </c>
      <c r="AJ9" s="68">
        <f t="shared" si="12"/>
        <v>-0.12600000000000477</v>
      </c>
    </row>
    <row r="10" spans="1:37" s="84" customFormat="1" x14ac:dyDescent="0.25">
      <c r="A10" s="76">
        <v>104</v>
      </c>
      <c r="B10" s="66">
        <v>2167435.8909999998</v>
      </c>
      <c r="C10" s="66">
        <v>6185519.9740000004</v>
      </c>
      <c r="D10" s="66">
        <v>179.471</v>
      </c>
      <c r="E10" s="92" t="s">
        <v>100</v>
      </c>
      <c r="F10" s="77">
        <v>180.58600000000001</v>
      </c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66">
        <v>179.50399999999999</v>
      </c>
      <c r="R10" s="66">
        <v>179.59</v>
      </c>
      <c r="S10" s="66">
        <v>179.50399999999999</v>
      </c>
      <c r="T10" s="66">
        <v>179.471</v>
      </c>
      <c r="U10" s="76"/>
      <c r="V10" s="76"/>
      <c r="W10" s="76"/>
      <c r="X10" s="76"/>
      <c r="Y10" s="76"/>
      <c r="Z10" s="68" t="s">
        <v>103</v>
      </c>
      <c r="AA10" s="68">
        <f t="shared" si="4"/>
        <v>-0.11899999999999977</v>
      </c>
      <c r="AB10" s="77">
        <f t="shared" ref="AB10:AB52" si="14">(T10-F10)/7</f>
        <v>-0.15928571428571558</v>
      </c>
      <c r="AC10" s="76"/>
      <c r="AD10" s="76"/>
      <c r="AE10" s="76"/>
      <c r="AF10" s="76"/>
      <c r="AG10" s="68"/>
      <c r="AH10" s="68"/>
      <c r="AI10" s="76"/>
      <c r="AJ10" s="68">
        <f t="shared" si="12"/>
        <v>-3.299999999998704E-2</v>
      </c>
    </row>
    <row r="11" spans="1:37" x14ac:dyDescent="0.25">
      <c r="A11" s="3">
        <v>108</v>
      </c>
      <c r="B11" s="66">
        <v>2342536.71</v>
      </c>
      <c r="C11" s="66">
        <v>6022775.7010000004</v>
      </c>
      <c r="D11" s="66">
        <v>78.581000000000003</v>
      </c>
      <c r="E11" s="11" t="s">
        <v>2</v>
      </c>
      <c r="F11" s="30">
        <v>79.138000000000005</v>
      </c>
      <c r="G11" s="30"/>
      <c r="H11" s="30"/>
      <c r="I11" s="30"/>
      <c r="J11" s="30">
        <v>78.92</v>
      </c>
      <c r="K11" s="30">
        <v>79.072000000000003</v>
      </c>
      <c r="L11" s="30">
        <v>78.891999999999996</v>
      </c>
      <c r="M11" s="66">
        <v>78.781000000000006</v>
      </c>
      <c r="N11" s="30">
        <v>78.695999999999998</v>
      </c>
      <c r="O11" s="66">
        <v>78.706999999999994</v>
      </c>
      <c r="P11" s="66">
        <v>78.641999999999996</v>
      </c>
      <c r="Q11" s="66">
        <v>78.686000000000007</v>
      </c>
      <c r="R11" s="66">
        <v>78.63</v>
      </c>
      <c r="S11" s="66">
        <v>78.421999999999997</v>
      </c>
      <c r="T11" s="66">
        <v>78.581000000000003</v>
      </c>
      <c r="U11" s="30"/>
      <c r="V11" s="30"/>
      <c r="W11" s="32">
        <f t="shared" si="0"/>
        <v>-2.8000000000005798E-2</v>
      </c>
      <c r="X11" s="68">
        <f t="shared" si="1"/>
        <v>-0.19599999999999795</v>
      </c>
      <c r="Y11" s="68">
        <f t="shared" si="2"/>
        <v>-5.4000000000002046E-2</v>
      </c>
      <c r="Z11" s="68">
        <f t="shared" si="3"/>
        <v>-1.2000000000000455E-2</v>
      </c>
      <c r="AA11" s="68">
        <f t="shared" si="4"/>
        <v>-4.8999999999992383E-2</v>
      </c>
      <c r="AB11" s="77">
        <f t="shared" si="14"/>
        <v>-7.9571428571428876E-2</v>
      </c>
      <c r="AC11" s="49"/>
      <c r="AD11" s="31"/>
      <c r="AE11" s="68">
        <f t="shared" si="7"/>
        <v>-0.29099999999999682</v>
      </c>
      <c r="AF11" s="68">
        <f t="shared" si="8"/>
        <v>-7.4000000000012278E-2</v>
      </c>
      <c r="AG11" s="68">
        <f t="shared" si="9"/>
        <v>-2.0999999999986585E-2</v>
      </c>
      <c r="AH11" s="68">
        <f t="shared" ref="AH11:AH75" si="15">S11-Q11</f>
        <v>-0.26400000000001</v>
      </c>
      <c r="AI11" s="67">
        <f>(S11-K11)/4</f>
        <v>-0.16250000000000142</v>
      </c>
      <c r="AJ11" s="68">
        <f t="shared" si="12"/>
        <v>0.15900000000000603</v>
      </c>
      <c r="AK11"/>
    </row>
    <row r="12" spans="1:37" x14ac:dyDescent="0.25">
      <c r="A12" s="3">
        <v>119</v>
      </c>
      <c r="B12" s="66">
        <v>2420921.4550000001</v>
      </c>
      <c r="C12" s="66">
        <v>6035543.2010000004</v>
      </c>
      <c r="D12" s="66">
        <v>110.967</v>
      </c>
      <c r="E12" s="11">
        <v>109.28</v>
      </c>
      <c r="F12" s="30">
        <v>111.276</v>
      </c>
      <c r="G12" s="30">
        <v>111.11</v>
      </c>
      <c r="H12" s="30">
        <v>111.142</v>
      </c>
      <c r="I12" s="30">
        <v>111.045</v>
      </c>
      <c r="J12" s="30">
        <v>110.98</v>
      </c>
      <c r="K12" s="30">
        <v>111.133</v>
      </c>
      <c r="L12" s="30">
        <v>111.125</v>
      </c>
      <c r="M12" s="66">
        <v>111.03100000000001</v>
      </c>
      <c r="N12" s="30">
        <v>110.982</v>
      </c>
      <c r="O12" s="66">
        <v>111.116</v>
      </c>
      <c r="P12" s="66">
        <v>111.054</v>
      </c>
      <c r="Q12" s="66">
        <v>111.146</v>
      </c>
      <c r="R12" s="66">
        <v>111.03</v>
      </c>
      <c r="S12" s="66">
        <v>110.84099999999999</v>
      </c>
      <c r="T12" s="66">
        <v>110.967</v>
      </c>
      <c r="U12" s="30">
        <f>H12-F12</f>
        <v>-0.13400000000000034</v>
      </c>
      <c r="V12" s="30">
        <f>J12-H12</f>
        <v>-0.16199999999999193</v>
      </c>
      <c r="W12" s="32">
        <f t="shared" si="0"/>
        <v>0.14499999999999602</v>
      </c>
      <c r="X12" s="68">
        <f t="shared" si="1"/>
        <v>-0.14300000000000068</v>
      </c>
      <c r="Y12" s="68">
        <f t="shared" si="2"/>
        <v>7.2000000000002728E-2</v>
      </c>
      <c r="Z12" s="68">
        <f t="shared" si="3"/>
        <v>-2.4000000000000909E-2</v>
      </c>
      <c r="AA12" s="68">
        <f t="shared" si="4"/>
        <v>-6.3000000000002387E-2</v>
      </c>
      <c r="AB12" s="77">
        <f t="shared" si="14"/>
        <v>-4.4142857142856783E-2</v>
      </c>
      <c r="AC12" s="49">
        <f t="shared" si="6"/>
        <v>-6.4999999999997726E-2</v>
      </c>
      <c r="AD12" s="32">
        <f>K12-I12</f>
        <v>8.7999999999993861E-2</v>
      </c>
      <c r="AE12" s="68">
        <f t="shared" si="7"/>
        <v>-0.10199999999998965</v>
      </c>
      <c r="AF12" s="68">
        <f t="shared" si="8"/>
        <v>8.4999999999993747E-2</v>
      </c>
      <c r="AG12" s="68">
        <f t="shared" si="9"/>
        <v>3.0000000000001137E-2</v>
      </c>
      <c r="AH12" s="68">
        <f t="shared" si="15"/>
        <v>-0.30500000000000682</v>
      </c>
      <c r="AI12" s="68">
        <f>(S12-G12)/6</f>
        <v>-4.4833333333334245E-2</v>
      </c>
      <c r="AJ12" s="68">
        <f t="shared" si="12"/>
        <v>0.12600000000000477</v>
      </c>
      <c r="AK12"/>
    </row>
    <row r="13" spans="1:37" x14ac:dyDescent="0.25">
      <c r="A13" s="3">
        <v>120</v>
      </c>
      <c r="B13" s="66">
        <v>2246626.0159999998</v>
      </c>
      <c r="C13" s="66">
        <v>6356803.6749999998</v>
      </c>
      <c r="D13" s="66">
        <v>606.62099999999998</v>
      </c>
      <c r="E13" s="11">
        <v>604.16399999999999</v>
      </c>
      <c r="F13" s="30">
        <v>606.67899999999997</v>
      </c>
      <c r="G13" s="30"/>
      <c r="H13" s="30"/>
      <c r="I13" s="30"/>
      <c r="J13" s="30">
        <v>606.61</v>
      </c>
      <c r="K13" s="30">
        <v>606.673</v>
      </c>
      <c r="L13" s="30">
        <v>606.58100000000002</v>
      </c>
      <c r="M13" s="66">
        <v>606.64599999999996</v>
      </c>
      <c r="N13" s="30">
        <v>606.65300000000002</v>
      </c>
      <c r="O13" s="66">
        <v>606.67700000000002</v>
      </c>
      <c r="P13" s="66">
        <v>606.65499999999997</v>
      </c>
      <c r="Q13" s="66">
        <v>606.69299999999998</v>
      </c>
      <c r="R13" s="66">
        <v>606.63</v>
      </c>
      <c r="S13" s="66">
        <v>606.678</v>
      </c>
      <c r="T13" s="66">
        <v>606.62099999999998</v>
      </c>
      <c r="U13" s="30"/>
      <c r="V13" s="30"/>
      <c r="W13" s="32">
        <f t="shared" si="0"/>
        <v>-2.8999999999996362E-2</v>
      </c>
      <c r="X13" s="68">
        <f t="shared" si="1"/>
        <v>7.2000000000002728E-2</v>
      </c>
      <c r="Y13" s="68">
        <f t="shared" si="2"/>
        <v>1.9999999999527063E-3</v>
      </c>
      <c r="Z13" s="68">
        <f t="shared" si="3"/>
        <v>-2.4999999999977263E-2</v>
      </c>
      <c r="AA13" s="68">
        <f t="shared" si="4"/>
        <v>-9.0000000000145519E-3</v>
      </c>
      <c r="AB13" s="77">
        <f t="shared" si="14"/>
        <v>-8.285714285713246E-3</v>
      </c>
      <c r="AC13" s="49"/>
      <c r="AD13" s="31"/>
      <c r="AE13" s="68">
        <f t="shared" si="7"/>
        <v>-2.7000000000043656E-2</v>
      </c>
      <c r="AF13" s="68">
        <f t="shared" si="8"/>
        <v>3.1000000000062755E-2</v>
      </c>
      <c r="AG13" s="68">
        <f t="shared" si="9"/>
        <v>1.5999999999962711E-2</v>
      </c>
      <c r="AH13" s="68">
        <f t="shared" si="15"/>
        <v>-1.4999999999986358E-2</v>
      </c>
      <c r="AI13" s="67">
        <f>(S13-K13)/4</f>
        <v>1.2499999999988631E-3</v>
      </c>
      <c r="AJ13" s="68">
        <f t="shared" si="12"/>
        <v>-5.7000000000016371E-2</v>
      </c>
      <c r="AK13"/>
    </row>
    <row r="14" spans="1:37" x14ac:dyDescent="0.25">
      <c r="A14" s="3">
        <v>121</v>
      </c>
      <c r="B14" s="66">
        <v>2244410.1889999998</v>
      </c>
      <c r="C14" s="66">
        <v>6123306.3030000003</v>
      </c>
      <c r="D14" s="66">
        <v>127.44199999999999</v>
      </c>
      <c r="E14" s="11" t="s">
        <v>3</v>
      </c>
      <c r="F14" s="30">
        <v>129.75700000000001</v>
      </c>
      <c r="G14" s="30">
        <v>129.51599999999999</v>
      </c>
      <c r="H14" s="30">
        <v>129.405</v>
      </c>
      <c r="I14" s="30">
        <v>129.08500000000001</v>
      </c>
      <c r="J14" s="30">
        <v>128.93</v>
      </c>
      <c r="K14" s="30">
        <v>128.703</v>
      </c>
      <c r="L14" s="30">
        <v>128.63999999999999</v>
      </c>
      <c r="M14" s="66">
        <v>128.31399999999999</v>
      </c>
      <c r="N14" s="30">
        <v>128.137</v>
      </c>
      <c r="O14" s="66">
        <v>128.024</v>
      </c>
      <c r="P14" s="66">
        <v>127.79900000000001</v>
      </c>
      <c r="Q14" s="66">
        <v>127.68600000000001</v>
      </c>
      <c r="R14" s="66">
        <v>127.64</v>
      </c>
      <c r="S14" s="66">
        <v>127.51900000000001</v>
      </c>
      <c r="T14" s="66">
        <v>127.44199999999999</v>
      </c>
      <c r="U14" s="30">
        <f t="shared" ref="U14:U35" si="16">H14-F14</f>
        <v>-0.35200000000000387</v>
      </c>
      <c r="V14" s="30">
        <f>J14-H14</f>
        <v>-0.47499999999999432</v>
      </c>
      <c r="W14" s="32">
        <f t="shared" si="0"/>
        <v>-0.29000000000002046</v>
      </c>
      <c r="X14" s="68">
        <f t="shared" si="1"/>
        <v>-0.5029999999999859</v>
      </c>
      <c r="Y14" s="68">
        <f t="shared" si="2"/>
        <v>-0.33799999999999386</v>
      </c>
      <c r="Z14" s="68">
        <f t="shared" si="3"/>
        <v>-0.15900000000000603</v>
      </c>
      <c r="AA14" s="68">
        <f t="shared" si="4"/>
        <v>-0.1980000000000075</v>
      </c>
      <c r="AB14" s="77">
        <f t="shared" si="14"/>
        <v>-0.3307142857142874</v>
      </c>
      <c r="AC14" s="49">
        <f t="shared" si="6"/>
        <v>-0.43099999999998317</v>
      </c>
      <c r="AD14" s="32">
        <f t="shared" ref="AD14:AD35" si="17">K14-I14</f>
        <v>-0.382000000000005</v>
      </c>
      <c r="AE14" s="68">
        <f t="shared" si="7"/>
        <v>-0.38900000000001</v>
      </c>
      <c r="AF14" s="68">
        <f t="shared" si="8"/>
        <v>-0.28999999999999204</v>
      </c>
      <c r="AG14" s="68">
        <f t="shared" si="9"/>
        <v>-0.33799999999999386</v>
      </c>
      <c r="AH14" s="68">
        <f t="shared" si="15"/>
        <v>-0.16700000000000159</v>
      </c>
      <c r="AI14" s="68">
        <f>(S14-G14)/6</f>
        <v>-0.33283333333333093</v>
      </c>
      <c r="AJ14" s="68">
        <f t="shared" si="12"/>
        <v>-7.7000000000012392E-2</v>
      </c>
      <c r="AK14"/>
    </row>
    <row r="15" spans="1:37" x14ac:dyDescent="0.25">
      <c r="A15" s="3">
        <v>122</v>
      </c>
      <c r="B15" s="66">
        <v>2166402.6269999999</v>
      </c>
      <c r="C15" s="66">
        <v>6153888.6129999999</v>
      </c>
      <c r="D15" s="66">
        <v>167.31299999999999</v>
      </c>
      <c r="E15" s="11" t="s">
        <v>4</v>
      </c>
      <c r="F15" s="30">
        <v>167.999</v>
      </c>
      <c r="G15" s="30">
        <v>167.90600000000001</v>
      </c>
      <c r="H15" s="30">
        <v>168</v>
      </c>
      <c r="I15" s="30">
        <v>167.86799999999999</v>
      </c>
      <c r="J15" s="30">
        <v>167.83</v>
      </c>
      <c r="K15" s="30">
        <v>167.696</v>
      </c>
      <c r="L15" s="30">
        <v>167.71899999999999</v>
      </c>
      <c r="M15" s="66">
        <v>167.54300000000001</v>
      </c>
      <c r="N15" s="30">
        <v>167.46299999999999</v>
      </c>
      <c r="O15" s="66">
        <v>167.42400000000001</v>
      </c>
      <c r="P15" s="66">
        <v>167.274</v>
      </c>
      <c r="Q15" s="66">
        <v>167.29300000000001</v>
      </c>
      <c r="R15" s="66">
        <v>167.37</v>
      </c>
      <c r="S15" s="66">
        <v>167.39599999999999</v>
      </c>
      <c r="T15" s="66">
        <v>167.31299999999999</v>
      </c>
      <c r="U15" s="30">
        <f t="shared" si="16"/>
        <v>1.0000000000047748E-3</v>
      </c>
      <c r="V15" s="30">
        <f t="shared" ref="V15:V35" si="18">J15-H15</f>
        <v>-0.16999999999998749</v>
      </c>
      <c r="W15" s="32">
        <f t="shared" si="0"/>
        <v>-0.11100000000001842</v>
      </c>
      <c r="X15" s="68">
        <f t="shared" si="1"/>
        <v>-0.25600000000000023</v>
      </c>
      <c r="Y15" s="68">
        <f t="shared" si="2"/>
        <v>-0.18899999999999295</v>
      </c>
      <c r="Z15" s="68">
        <f t="shared" si="3"/>
        <v>9.6000000000003638E-2</v>
      </c>
      <c r="AA15" s="68">
        <f t="shared" si="4"/>
        <v>-5.7000000000016371E-2</v>
      </c>
      <c r="AB15" s="77">
        <f t="shared" si="14"/>
        <v>-9.8000000000001003E-2</v>
      </c>
      <c r="AC15" s="49">
        <f t="shared" si="6"/>
        <v>-3.8000000000010914E-2</v>
      </c>
      <c r="AD15" s="32">
        <f t="shared" si="17"/>
        <v>-0.17199999999999704</v>
      </c>
      <c r="AE15" s="68">
        <f t="shared" si="7"/>
        <v>-0.15299999999999159</v>
      </c>
      <c r="AF15" s="68">
        <f t="shared" si="8"/>
        <v>-0.11899999999999977</v>
      </c>
      <c r="AG15" s="68">
        <f t="shared" si="9"/>
        <v>-0.13100000000000023</v>
      </c>
      <c r="AH15" s="68">
        <f t="shared" si="15"/>
        <v>0.10299999999998022</v>
      </c>
      <c r="AI15" s="68">
        <f t="shared" ref="AI15:AI52" si="19">(S15-G15)/6</f>
        <v>-8.5000000000003226E-2</v>
      </c>
      <c r="AJ15" s="68">
        <f t="shared" si="12"/>
        <v>-8.2999999999998408E-2</v>
      </c>
      <c r="AK15"/>
    </row>
    <row r="16" spans="1:37" x14ac:dyDescent="0.25">
      <c r="A16" s="3">
        <v>123</v>
      </c>
      <c r="B16" s="66">
        <v>2232691.1519999998</v>
      </c>
      <c r="C16" s="66">
        <v>6167201.6200000001</v>
      </c>
      <c r="D16" s="66">
        <v>159.11199999999999</v>
      </c>
      <c r="E16" s="11" t="s">
        <v>5</v>
      </c>
      <c r="F16" s="30">
        <v>162.65899999999999</v>
      </c>
      <c r="G16" s="30">
        <v>162.40299999999999</v>
      </c>
      <c r="H16" s="30">
        <v>162.35300000000001</v>
      </c>
      <c r="I16" s="30">
        <v>162.14400000000001</v>
      </c>
      <c r="J16" s="30">
        <v>161.84</v>
      </c>
      <c r="K16" s="30">
        <v>161.626</v>
      </c>
      <c r="L16" s="30">
        <v>161.52600000000001</v>
      </c>
      <c r="M16" s="66">
        <v>161.09399999999999</v>
      </c>
      <c r="N16" s="30">
        <v>160.852</v>
      </c>
      <c r="O16" s="66">
        <v>160.542</v>
      </c>
      <c r="P16" s="66">
        <v>160.249</v>
      </c>
      <c r="Q16" s="66">
        <v>159.88999999999999</v>
      </c>
      <c r="R16" s="66">
        <v>159.71</v>
      </c>
      <c r="S16" s="66">
        <v>159.29300000000001</v>
      </c>
      <c r="T16" s="66">
        <v>159.11199999999999</v>
      </c>
      <c r="U16" s="30">
        <f t="shared" si="16"/>
        <v>-0.30599999999998317</v>
      </c>
      <c r="V16" s="30">
        <f t="shared" si="18"/>
        <v>-0.51300000000000523</v>
      </c>
      <c r="W16" s="32">
        <f t="shared" si="0"/>
        <v>-0.31399999999999295</v>
      </c>
      <c r="X16" s="68">
        <f t="shared" si="1"/>
        <v>-0.67400000000000659</v>
      </c>
      <c r="Y16" s="68">
        <f t="shared" si="2"/>
        <v>-0.60300000000000864</v>
      </c>
      <c r="Z16" s="68">
        <f t="shared" si="3"/>
        <v>-0.53899999999998727</v>
      </c>
      <c r="AA16" s="68">
        <f t="shared" si="4"/>
        <v>-0.59800000000001319</v>
      </c>
      <c r="AB16" s="77">
        <f t="shared" si="14"/>
        <v>-0.50671428571428534</v>
      </c>
      <c r="AC16" s="49">
        <f t="shared" si="6"/>
        <v>-0.25899999999998613</v>
      </c>
      <c r="AD16" s="32">
        <f t="shared" si="17"/>
        <v>-0.51800000000000068</v>
      </c>
      <c r="AE16" s="68">
        <f t="shared" si="7"/>
        <v>-0.53200000000001069</v>
      </c>
      <c r="AF16" s="68">
        <f t="shared" si="8"/>
        <v>-0.5519999999999925</v>
      </c>
      <c r="AG16" s="68">
        <f t="shared" si="8"/>
        <v>-0.60300000000000864</v>
      </c>
      <c r="AH16" s="68">
        <f t="shared" si="15"/>
        <v>-0.59699999999997999</v>
      </c>
      <c r="AI16" s="68">
        <f t="shared" si="19"/>
        <v>-0.51833333333333087</v>
      </c>
      <c r="AJ16" s="68">
        <f t="shared" si="12"/>
        <v>-0.1810000000000116</v>
      </c>
      <c r="AK16"/>
    </row>
    <row r="17" spans="1:37" x14ac:dyDescent="0.25">
      <c r="A17" s="3">
        <v>124</v>
      </c>
      <c r="B17" s="66">
        <v>2280839.0789999999</v>
      </c>
      <c r="C17" s="66">
        <v>6138903.2189999996</v>
      </c>
      <c r="D17" s="66">
        <v>146.23699999999999</v>
      </c>
      <c r="E17" s="11" t="s">
        <v>6</v>
      </c>
      <c r="F17" s="30">
        <v>149.56399999999999</v>
      </c>
      <c r="G17" s="30">
        <v>149.33699999999999</v>
      </c>
      <c r="H17" s="30">
        <v>149.31899999999999</v>
      </c>
      <c r="I17" s="30">
        <v>148.899</v>
      </c>
      <c r="J17" s="30">
        <v>148.68</v>
      </c>
      <c r="K17" s="30">
        <v>148.22399999999999</v>
      </c>
      <c r="L17" s="30">
        <v>148.08699999999999</v>
      </c>
      <c r="M17" s="66">
        <v>147.33000000000001</v>
      </c>
      <c r="N17" s="30">
        <v>147.137</v>
      </c>
      <c r="O17" s="66">
        <v>146.95599999999999</v>
      </c>
      <c r="P17" s="66">
        <v>146.721</v>
      </c>
      <c r="Q17" s="66">
        <v>146.58799999999999</v>
      </c>
      <c r="R17" s="66">
        <v>146.55000000000001</v>
      </c>
      <c r="S17" s="66">
        <v>146.233</v>
      </c>
      <c r="T17" s="66">
        <v>146.23699999999999</v>
      </c>
      <c r="U17" s="30">
        <f t="shared" si="16"/>
        <v>-0.24500000000000455</v>
      </c>
      <c r="V17" s="30">
        <f t="shared" si="18"/>
        <v>-0.63899999999998158</v>
      </c>
      <c r="W17" s="32">
        <f t="shared" si="0"/>
        <v>-0.59300000000001774</v>
      </c>
      <c r="X17" s="68">
        <f t="shared" si="1"/>
        <v>-0.94999999999998863</v>
      </c>
      <c r="Y17" s="68">
        <f t="shared" si="2"/>
        <v>-0.41599999999999682</v>
      </c>
      <c r="Z17" s="68">
        <f t="shared" si="3"/>
        <v>-0.17099999999999227</v>
      </c>
      <c r="AA17" s="68">
        <f t="shared" si="4"/>
        <v>-0.3130000000000166</v>
      </c>
      <c r="AB17" s="77">
        <f t="shared" si="14"/>
        <v>-0.47528571428571403</v>
      </c>
      <c r="AC17" s="49">
        <f t="shared" si="6"/>
        <v>-0.43799999999998818</v>
      </c>
      <c r="AD17" s="32">
        <f t="shared" si="17"/>
        <v>-0.67500000000001137</v>
      </c>
      <c r="AE17" s="68">
        <f t="shared" si="7"/>
        <v>-0.89399999999997704</v>
      </c>
      <c r="AF17" s="68">
        <f t="shared" si="8"/>
        <v>-0.37400000000002365</v>
      </c>
      <c r="AG17" s="68">
        <f t="shared" si="9"/>
        <v>-0.367999999999995</v>
      </c>
      <c r="AH17" s="68">
        <f t="shared" si="15"/>
        <v>-0.35499999999998977</v>
      </c>
      <c r="AI17" s="68">
        <f t="shared" si="19"/>
        <v>-0.51733333333333087</v>
      </c>
      <c r="AJ17" s="68">
        <f t="shared" si="12"/>
        <v>3.9999999999906777E-3</v>
      </c>
      <c r="AK17"/>
    </row>
    <row r="18" spans="1:37" x14ac:dyDescent="0.25">
      <c r="A18" s="3">
        <v>125</v>
      </c>
      <c r="B18" s="66">
        <v>2185890.11</v>
      </c>
      <c r="C18" s="66">
        <v>6122120.0549999997</v>
      </c>
      <c r="D18" s="66">
        <v>183.36199999999999</v>
      </c>
      <c r="E18" s="11" t="s">
        <v>7</v>
      </c>
      <c r="F18" s="30">
        <v>184.18100000000001</v>
      </c>
      <c r="G18" s="30">
        <v>184.072</v>
      </c>
      <c r="H18" s="30">
        <v>184.12899999999999</v>
      </c>
      <c r="I18" s="30">
        <v>184.02699999999999</v>
      </c>
      <c r="J18" s="30">
        <v>183.97</v>
      </c>
      <c r="K18" s="30">
        <v>183.85599999999999</v>
      </c>
      <c r="L18" s="30">
        <v>183.87799999999999</v>
      </c>
      <c r="M18" s="66">
        <v>183.73</v>
      </c>
      <c r="N18" s="30">
        <v>183.66</v>
      </c>
      <c r="O18" s="66">
        <v>183.65600000000001</v>
      </c>
      <c r="P18" s="66">
        <v>183.48400000000001</v>
      </c>
      <c r="Q18" s="66">
        <v>183.48</v>
      </c>
      <c r="R18" s="66">
        <v>183.51</v>
      </c>
      <c r="S18" s="66">
        <v>183.435</v>
      </c>
      <c r="T18" s="66">
        <v>183.36199999999999</v>
      </c>
      <c r="U18" s="30">
        <f t="shared" si="16"/>
        <v>-5.2000000000020918E-2</v>
      </c>
      <c r="V18" s="30">
        <f t="shared" si="18"/>
        <v>-0.15899999999999181</v>
      </c>
      <c r="W18" s="32">
        <f t="shared" si="0"/>
        <v>-9.200000000001296E-2</v>
      </c>
      <c r="X18" s="68">
        <f t="shared" si="1"/>
        <v>-0.21799999999998931</v>
      </c>
      <c r="Y18" s="68">
        <f t="shared" si="2"/>
        <v>-0.17599999999998772</v>
      </c>
      <c r="Z18" s="68">
        <f t="shared" si="3"/>
        <v>2.5999999999982037E-2</v>
      </c>
      <c r="AA18" s="68">
        <f t="shared" si="4"/>
        <v>-0.14799999999999613</v>
      </c>
      <c r="AB18" s="77">
        <f t="shared" si="14"/>
        <v>-0.11700000000000241</v>
      </c>
      <c r="AC18" s="49">
        <f t="shared" si="6"/>
        <v>-4.5000000000015916E-2</v>
      </c>
      <c r="AD18" s="32">
        <f t="shared" si="17"/>
        <v>-0.17099999999999227</v>
      </c>
      <c r="AE18" s="68">
        <f t="shared" si="7"/>
        <v>-0.12600000000000477</v>
      </c>
      <c r="AF18" s="68">
        <f t="shared" si="8"/>
        <v>-7.3999999999983856E-2</v>
      </c>
      <c r="AG18" s="68">
        <f t="shared" si="9"/>
        <v>-0.17600000000001614</v>
      </c>
      <c r="AH18" s="68">
        <f t="shared" si="15"/>
        <v>-4.4999999999987494E-2</v>
      </c>
      <c r="AI18" s="68">
        <f t="shared" si="19"/>
        <v>-0.10616666666666674</v>
      </c>
      <c r="AJ18" s="68">
        <f t="shared" si="12"/>
        <v>-7.3000000000007503E-2</v>
      </c>
      <c r="AK18"/>
    </row>
    <row r="19" spans="1:37" x14ac:dyDescent="0.25">
      <c r="A19" s="3">
        <v>126</v>
      </c>
      <c r="B19" s="66">
        <v>2355392.8110000002</v>
      </c>
      <c r="C19" s="66">
        <v>6132094.6809999999</v>
      </c>
      <c r="D19" s="66">
        <v>167.16</v>
      </c>
      <c r="E19" s="11" t="s">
        <v>62</v>
      </c>
      <c r="F19" s="30">
        <v>167.376</v>
      </c>
      <c r="G19" s="30">
        <v>167.291</v>
      </c>
      <c r="H19" s="30">
        <v>167.29300000000001</v>
      </c>
      <c r="I19" s="30">
        <v>167.286</v>
      </c>
      <c r="J19" s="30">
        <v>167.17</v>
      </c>
      <c r="K19" s="30">
        <v>167.27699999999999</v>
      </c>
      <c r="L19" s="30">
        <v>167.35</v>
      </c>
      <c r="M19" s="66">
        <v>167.178</v>
      </c>
      <c r="N19" s="30">
        <v>167.12299999999999</v>
      </c>
      <c r="O19" s="66">
        <v>167.33799999999999</v>
      </c>
      <c r="P19" s="66">
        <v>167.179</v>
      </c>
      <c r="Q19" s="66">
        <v>167.25800000000001</v>
      </c>
      <c r="R19" s="66">
        <v>167.16</v>
      </c>
      <c r="S19" s="66">
        <v>167.11099999999999</v>
      </c>
      <c r="T19" s="66">
        <v>167.16</v>
      </c>
      <c r="U19" s="30">
        <f t="shared" si="16"/>
        <v>-8.2999999999998408E-2</v>
      </c>
      <c r="V19" s="30">
        <f t="shared" si="18"/>
        <v>-0.12300000000001887</v>
      </c>
      <c r="W19" s="32">
        <f t="shared" si="0"/>
        <v>0.18000000000000682</v>
      </c>
      <c r="X19" s="68">
        <f t="shared" si="1"/>
        <v>-0.22700000000000387</v>
      </c>
      <c r="Y19" s="68">
        <f t="shared" si="2"/>
        <v>5.6000000000011596E-2</v>
      </c>
      <c r="Z19" s="68">
        <f t="shared" si="3"/>
        <v>-1.9000000000005457E-2</v>
      </c>
      <c r="AA19" s="68">
        <f t="shared" si="4"/>
        <v>0</v>
      </c>
      <c r="AB19" s="77">
        <f t="shared" si="14"/>
        <v>-3.0857142857144026E-2</v>
      </c>
      <c r="AC19" s="49">
        <f t="shared" si="6"/>
        <v>-4.9999999999954525E-3</v>
      </c>
      <c r="AD19" s="32">
        <f t="shared" si="17"/>
        <v>-9.0000000000145519E-3</v>
      </c>
      <c r="AE19" s="68">
        <f t="shared" si="7"/>
        <v>-9.8999999999989541E-2</v>
      </c>
      <c r="AF19" s="68">
        <f t="shared" si="8"/>
        <v>0.15999999999999659</v>
      </c>
      <c r="AG19" s="68">
        <f t="shared" si="9"/>
        <v>-7.9999999999984084E-2</v>
      </c>
      <c r="AH19" s="68">
        <f t="shared" si="15"/>
        <v>-0.14700000000001978</v>
      </c>
      <c r="AI19" s="68">
        <f t="shared" si="19"/>
        <v>-3.0000000000001137E-2</v>
      </c>
      <c r="AJ19" s="68">
        <f t="shared" si="12"/>
        <v>4.9000000000006594E-2</v>
      </c>
      <c r="AK19"/>
    </row>
    <row r="20" spans="1:37" x14ac:dyDescent="0.25">
      <c r="A20" s="3">
        <v>127</v>
      </c>
      <c r="B20" s="66">
        <v>2195250.6910000001</v>
      </c>
      <c r="C20" s="66">
        <v>6199772.7699999996</v>
      </c>
      <c r="D20" s="66">
        <v>181.738</v>
      </c>
      <c r="E20" s="11" t="s">
        <v>8</v>
      </c>
      <c r="F20" s="30">
        <v>182.87200000000001</v>
      </c>
      <c r="G20" s="30">
        <v>182.89500000000001</v>
      </c>
      <c r="H20" s="30">
        <v>182.821</v>
      </c>
      <c r="I20" s="30">
        <v>182.73599999999999</v>
      </c>
      <c r="J20" s="30">
        <v>182.64</v>
      </c>
      <c r="K20" s="30">
        <v>182.49799999999999</v>
      </c>
      <c r="L20" s="30">
        <v>182.52500000000001</v>
      </c>
      <c r="M20" s="66">
        <v>182.393</v>
      </c>
      <c r="N20" s="30">
        <v>182.30099999999999</v>
      </c>
      <c r="O20" s="66">
        <v>182.19200000000001</v>
      </c>
      <c r="P20" s="66">
        <v>182.09</v>
      </c>
      <c r="Q20" s="66">
        <v>181.91200000000001</v>
      </c>
      <c r="R20" s="66">
        <v>181.93</v>
      </c>
      <c r="S20" s="66">
        <v>181.84299999999999</v>
      </c>
      <c r="T20" s="66">
        <v>181.738</v>
      </c>
      <c r="U20" s="30">
        <f t="shared" si="16"/>
        <v>-5.1000000000016144E-2</v>
      </c>
      <c r="V20" s="30">
        <f t="shared" si="18"/>
        <v>-0.1810000000000116</v>
      </c>
      <c r="W20" s="32">
        <f t="shared" si="0"/>
        <v>-0.11499999999998067</v>
      </c>
      <c r="X20" s="68">
        <f t="shared" si="1"/>
        <v>-0.22400000000001796</v>
      </c>
      <c r="Y20" s="68">
        <f t="shared" si="2"/>
        <v>-0.21099999999998431</v>
      </c>
      <c r="Z20" s="68">
        <f t="shared" si="3"/>
        <v>-0.15999999999999659</v>
      </c>
      <c r="AA20" s="68">
        <f t="shared" si="4"/>
        <v>-0.19200000000000728</v>
      </c>
      <c r="AB20" s="77">
        <f t="shared" si="14"/>
        <v>-0.16200000000000209</v>
      </c>
      <c r="AC20" s="49">
        <f t="shared" si="6"/>
        <v>-0.15900000000002024</v>
      </c>
      <c r="AD20" s="32">
        <f t="shared" si="17"/>
        <v>-0.23799999999999955</v>
      </c>
      <c r="AE20" s="68">
        <f t="shared" si="7"/>
        <v>-0.10499999999998977</v>
      </c>
      <c r="AF20" s="68">
        <f t="shared" si="8"/>
        <v>-0.20099999999999341</v>
      </c>
      <c r="AG20" s="68">
        <f t="shared" si="9"/>
        <v>-0.28000000000000114</v>
      </c>
      <c r="AH20" s="68">
        <f t="shared" si="15"/>
        <v>-6.9000000000016826E-2</v>
      </c>
      <c r="AI20" s="68">
        <f t="shared" si="19"/>
        <v>-0.17533333333333681</v>
      </c>
      <c r="AJ20" s="68">
        <f t="shared" si="12"/>
        <v>-0.10499999999998977</v>
      </c>
      <c r="AK20"/>
    </row>
    <row r="21" spans="1:37" x14ac:dyDescent="0.25">
      <c r="A21" s="59">
        <v>128</v>
      </c>
      <c r="B21" s="93">
        <v>2114491.7740000002</v>
      </c>
      <c r="C21" s="93">
        <v>6074855.7050000001</v>
      </c>
      <c r="D21" s="93">
        <v>619.26</v>
      </c>
      <c r="E21" s="62" t="s">
        <v>9</v>
      </c>
      <c r="F21" s="30">
        <v>619.25699999999995</v>
      </c>
      <c r="G21" s="30">
        <v>619.26</v>
      </c>
      <c r="H21" s="30">
        <v>619.26</v>
      </c>
      <c r="I21" s="30">
        <v>619.26</v>
      </c>
      <c r="J21" s="30">
        <v>619.26</v>
      </c>
      <c r="K21" s="30">
        <v>619.26</v>
      </c>
      <c r="L21" s="30">
        <v>619.29999999999995</v>
      </c>
      <c r="M21" s="66">
        <v>619.29999999999995</v>
      </c>
      <c r="N21" s="30">
        <v>619.26</v>
      </c>
      <c r="O21" s="66">
        <v>619.26</v>
      </c>
      <c r="P21" s="77">
        <v>619.26</v>
      </c>
      <c r="Q21" s="66">
        <v>619.26</v>
      </c>
      <c r="R21" s="66">
        <v>619.26</v>
      </c>
      <c r="S21" s="66">
        <v>619.26</v>
      </c>
      <c r="T21" s="66">
        <v>619.26</v>
      </c>
      <c r="U21" s="30">
        <f t="shared" si="16"/>
        <v>3.0000000000427463E-3</v>
      </c>
      <c r="V21" s="30">
        <f t="shared" si="18"/>
        <v>0</v>
      </c>
      <c r="W21" s="32">
        <f t="shared" si="0"/>
        <v>3.999999999996362E-2</v>
      </c>
      <c r="X21" s="68">
        <f t="shared" si="1"/>
        <v>-3.999999999996362E-2</v>
      </c>
      <c r="Y21" s="68">
        <f t="shared" si="2"/>
        <v>0</v>
      </c>
      <c r="Z21" s="68">
        <f t="shared" si="3"/>
        <v>0</v>
      </c>
      <c r="AA21" s="68">
        <f t="shared" si="4"/>
        <v>0</v>
      </c>
      <c r="AB21" s="77">
        <f t="shared" si="14"/>
        <v>4.2857142857753516E-4</v>
      </c>
      <c r="AC21" s="49">
        <f t="shared" si="6"/>
        <v>0</v>
      </c>
      <c r="AD21" s="32">
        <f t="shared" si="17"/>
        <v>0</v>
      </c>
      <c r="AE21" s="68">
        <f t="shared" si="7"/>
        <v>3.999999999996362E-2</v>
      </c>
      <c r="AF21" s="68">
        <f t="shared" si="8"/>
        <v>-3.999999999996362E-2</v>
      </c>
      <c r="AG21" s="68">
        <f t="shared" si="9"/>
        <v>0</v>
      </c>
      <c r="AH21" s="68">
        <f t="shared" si="15"/>
        <v>0</v>
      </c>
      <c r="AI21" s="68">
        <f t="shared" si="19"/>
        <v>0</v>
      </c>
      <c r="AJ21" s="68">
        <f t="shared" si="12"/>
        <v>0</v>
      </c>
      <c r="AK21"/>
    </row>
    <row r="22" spans="1:37" x14ac:dyDescent="0.25">
      <c r="A22" s="3">
        <v>129</v>
      </c>
      <c r="B22" s="66">
        <v>2198475.3050000002</v>
      </c>
      <c r="C22" s="66">
        <v>6133714.0999999996</v>
      </c>
      <c r="D22" s="66">
        <v>145.28399999999999</v>
      </c>
      <c r="E22" s="11" t="s">
        <v>10</v>
      </c>
      <c r="F22" s="30">
        <v>146.36099999999999</v>
      </c>
      <c r="G22" s="30">
        <v>146.28</v>
      </c>
      <c r="H22" s="30">
        <v>146.29300000000001</v>
      </c>
      <c r="I22" s="30">
        <v>146.18199999999999</v>
      </c>
      <c r="J22" s="30">
        <v>146.07</v>
      </c>
      <c r="K22" s="30">
        <v>145.96199999999999</v>
      </c>
      <c r="L22" s="30">
        <v>145.98500000000001</v>
      </c>
      <c r="M22" s="66">
        <v>145.77199999999999</v>
      </c>
      <c r="N22" s="30">
        <v>145.715</v>
      </c>
      <c r="O22" s="66">
        <v>145.57499999999999</v>
      </c>
      <c r="P22" s="66">
        <v>145.43700000000001</v>
      </c>
      <c r="Q22" s="66">
        <v>145.422</v>
      </c>
      <c r="R22" s="66">
        <v>145.41999999999999</v>
      </c>
      <c r="S22" s="66">
        <v>145.35400000000001</v>
      </c>
      <c r="T22" s="66">
        <v>145.28399999999999</v>
      </c>
      <c r="U22" s="30">
        <f t="shared" si="16"/>
        <v>-6.7999999999983629E-2</v>
      </c>
      <c r="V22" s="30">
        <f t="shared" si="18"/>
        <v>-0.22300000000001319</v>
      </c>
      <c r="W22" s="32">
        <f t="shared" si="0"/>
        <v>-8.4999999999979536E-2</v>
      </c>
      <c r="X22" s="68">
        <f t="shared" si="1"/>
        <v>-0.27000000000001023</v>
      </c>
      <c r="Y22" s="68">
        <f t="shared" si="2"/>
        <v>-0.27799999999999159</v>
      </c>
      <c r="Z22" s="68">
        <f t="shared" si="3"/>
        <v>-1.7000000000024329E-2</v>
      </c>
      <c r="AA22" s="68">
        <f t="shared" si="4"/>
        <v>-0.13599999999999568</v>
      </c>
      <c r="AB22" s="77">
        <f t="shared" si="14"/>
        <v>-0.15385714285714261</v>
      </c>
      <c r="AC22" s="49">
        <f t="shared" si="6"/>
        <v>-9.8000000000013188E-2</v>
      </c>
      <c r="AD22" s="32">
        <f t="shared" si="17"/>
        <v>-0.21999999999999886</v>
      </c>
      <c r="AE22" s="68">
        <f t="shared" si="7"/>
        <v>-0.18999999999999773</v>
      </c>
      <c r="AF22" s="68">
        <f t="shared" si="8"/>
        <v>-0.19700000000000273</v>
      </c>
      <c r="AG22" s="68">
        <f t="shared" si="9"/>
        <v>-0.15299999999999159</v>
      </c>
      <c r="AH22" s="68">
        <f t="shared" si="15"/>
        <v>-6.7999999999983629E-2</v>
      </c>
      <c r="AI22" s="68">
        <f t="shared" si="19"/>
        <v>-0.1543333333333313</v>
      </c>
      <c r="AJ22" s="68">
        <f t="shared" si="12"/>
        <v>-7.00000000000216E-2</v>
      </c>
      <c r="AK22"/>
    </row>
    <row r="23" spans="1:37" x14ac:dyDescent="0.25">
      <c r="A23" s="3">
        <v>130</v>
      </c>
      <c r="B23" s="66">
        <v>2365903.7779999999</v>
      </c>
      <c r="C23" s="66">
        <v>6000988.7620000001</v>
      </c>
      <c r="D23" s="66">
        <v>73.171000000000006</v>
      </c>
      <c r="E23" s="11" t="s">
        <v>11</v>
      </c>
      <c r="F23" s="30">
        <v>73.305000000000007</v>
      </c>
      <c r="G23" s="30">
        <v>73.260999999999996</v>
      </c>
      <c r="H23" s="30">
        <v>73.251000000000005</v>
      </c>
      <c r="I23" s="30">
        <v>73.168000000000006</v>
      </c>
      <c r="J23" s="30">
        <v>73.05</v>
      </c>
      <c r="K23" s="30">
        <v>73.331000000000003</v>
      </c>
      <c r="L23" s="30">
        <v>73.207999999999998</v>
      </c>
      <c r="M23" s="66">
        <v>73.128</v>
      </c>
      <c r="N23" s="30">
        <v>73.075999999999993</v>
      </c>
      <c r="O23" s="66">
        <v>73.138999999999996</v>
      </c>
      <c r="P23" s="66">
        <v>73.162999999999997</v>
      </c>
      <c r="Q23" s="66">
        <v>73.290000000000006</v>
      </c>
      <c r="R23" s="66">
        <v>73.14</v>
      </c>
      <c r="S23" s="66">
        <v>72.971000000000004</v>
      </c>
      <c r="T23" s="66">
        <v>73.171000000000006</v>
      </c>
      <c r="U23" s="30">
        <f t="shared" si="16"/>
        <v>-5.4000000000002046E-2</v>
      </c>
      <c r="V23" s="30">
        <f t="shared" si="18"/>
        <v>-0.20100000000000762</v>
      </c>
      <c r="W23" s="32">
        <f t="shared" si="0"/>
        <v>0.15800000000000125</v>
      </c>
      <c r="X23" s="68">
        <f t="shared" si="1"/>
        <v>-0.132000000000005</v>
      </c>
      <c r="Y23" s="68">
        <f t="shared" si="2"/>
        <v>8.7000000000003297E-2</v>
      </c>
      <c r="Z23" s="68">
        <f t="shared" si="3"/>
        <v>-2.2999999999996135E-2</v>
      </c>
      <c r="AA23" s="68">
        <f t="shared" si="4"/>
        <v>3.1000000000005912E-2</v>
      </c>
      <c r="AB23" s="77">
        <f t="shared" si="14"/>
        <v>-1.9142857142857191E-2</v>
      </c>
      <c r="AC23" s="49">
        <f t="shared" si="6"/>
        <v>-9.2999999999989313E-2</v>
      </c>
      <c r="AD23" s="32">
        <f t="shared" si="17"/>
        <v>0.1629999999999967</v>
      </c>
      <c r="AE23" s="68">
        <f t="shared" si="7"/>
        <v>-0.20300000000000296</v>
      </c>
      <c r="AF23" s="68">
        <f t="shared" si="8"/>
        <v>1.099999999999568E-2</v>
      </c>
      <c r="AG23" s="68">
        <f t="shared" si="9"/>
        <v>0.15100000000001046</v>
      </c>
      <c r="AH23" s="68">
        <f t="shared" si="15"/>
        <v>-0.31900000000000261</v>
      </c>
      <c r="AI23" s="68">
        <f t="shared" si="19"/>
        <v>-4.8333333333332007E-2</v>
      </c>
      <c r="AJ23" s="68">
        <f t="shared" si="12"/>
        <v>0.20000000000000284</v>
      </c>
      <c r="AK23"/>
    </row>
    <row r="24" spans="1:37" x14ac:dyDescent="0.25">
      <c r="A24" s="3">
        <v>131</v>
      </c>
      <c r="B24" s="66">
        <v>2332746.3420000002</v>
      </c>
      <c r="C24" s="66">
        <v>6191751.9840000002</v>
      </c>
      <c r="D24" s="66">
        <v>242.82599999999999</v>
      </c>
      <c r="E24" s="11" t="s">
        <v>63</v>
      </c>
      <c r="F24" s="30">
        <v>243.12100000000001</v>
      </c>
      <c r="G24" s="30">
        <v>243.12100000000001</v>
      </c>
      <c r="H24" s="30">
        <v>243.142</v>
      </c>
      <c r="I24" s="30">
        <v>243.167</v>
      </c>
      <c r="J24" s="30">
        <v>243.09</v>
      </c>
      <c r="K24" s="30">
        <v>243.10499999999999</v>
      </c>
      <c r="L24" s="30">
        <v>243.072</v>
      </c>
      <c r="M24" s="66">
        <v>242.93</v>
      </c>
      <c r="N24" s="30">
        <v>242.84700000000001</v>
      </c>
      <c r="O24" s="66">
        <v>242.97800000000001</v>
      </c>
      <c r="P24" s="66">
        <v>242.88499999999999</v>
      </c>
      <c r="Q24" s="66">
        <v>242.96899999999999</v>
      </c>
      <c r="R24" s="66">
        <v>242.93</v>
      </c>
      <c r="S24" s="66">
        <v>243.00800000000001</v>
      </c>
      <c r="T24" s="66">
        <v>242.82599999999999</v>
      </c>
      <c r="U24" s="30">
        <f t="shared" si="16"/>
        <v>2.0999999999986585E-2</v>
      </c>
      <c r="V24" s="30">
        <f t="shared" si="18"/>
        <v>-5.1999999999992497E-2</v>
      </c>
      <c r="W24" s="32">
        <f t="shared" si="0"/>
        <v>-1.8000000000000682E-2</v>
      </c>
      <c r="X24" s="68">
        <f t="shared" si="1"/>
        <v>-0.22499999999999432</v>
      </c>
      <c r="Y24" s="68">
        <f t="shared" si="2"/>
        <v>3.7999999999982492E-2</v>
      </c>
      <c r="Z24" s="68">
        <f t="shared" si="3"/>
        <v>4.5000000000015916E-2</v>
      </c>
      <c r="AA24" s="68">
        <f t="shared" si="4"/>
        <v>-0.10400000000001342</v>
      </c>
      <c r="AB24" s="77">
        <f t="shared" si="14"/>
        <v>-4.2142857142859418E-2</v>
      </c>
      <c r="AC24" s="49">
        <f t="shared" si="6"/>
        <v>4.5999999999992269E-2</v>
      </c>
      <c r="AD24" s="32">
        <f t="shared" si="17"/>
        <v>-6.2000000000011823E-2</v>
      </c>
      <c r="AE24" s="68">
        <f t="shared" si="7"/>
        <v>-0.17499999999998295</v>
      </c>
      <c r="AF24" s="68">
        <f t="shared" si="8"/>
        <v>4.8000000000001819E-2</v>
      </c>
      <c r="AG24" s="68">
        <f t="shared" si="9"/>
        <v>-9.0000000000145519E-3</v>
      </c>
      <c r="AH24" s="68">
        <f t="shared" si="15"/>
        <v>3.9000000000015689E-2</v>
      </c>
      <c r="AI24" s="68">
        <f t="shared" si="19"/>
        <v>-1.8833333333333258E-2</v>
      </c>
      <c r="AJ24" s="68">
        <f t="shared" si="12"/>
        <v>-0.18200000000001637</v>
      </c>
      <c r="AK24"/>
    </row>
    <row r="25" spans="1:37" s="64" customFormat="1" x14ac:dyDescent="0.25">
      <c r="A25" s="83">
        <v>132</v>
      </c>
      <c r="B25" s="106" t="s">
        <v>109</v>
      </c>
      <c r="C25" s="107">
        <v>6122672.2249999996</v>
      </c>
      <c r="D25" s="108">
        <v>127.02200000000001</v>
      </c>
      <c r="E25" s="91" t="s">
        <v>117</v>
      </c>
      <c r="F25" s="66">
        <v>127.13800000000001</v>
      </c>
      <c r="G25" s="66">
        <v>126.861</v>
      </c>
      <c r="H25" s="66">
        <v>126.771</v>
      </c>
      <c r="I25" s="66">
        <v>126.303</v>
      </c>
      <c r="J25" s="66">
        <v>126.17</v>
      </c>
      <c r="K25" s="66">
        <v>125.839</v>
      </c>
      <c r="L25" s="66">
        <v>125.732</v>
      </c>
      <c r="M25" s="66">
        <v>125.224</v>
      </c>
      <c r="N25" s="66">
        <v>125.057</v>
      </c>
      <c r="O25" s="66">
        <v>124.84699999999999</v>
      </c>
      <c r="P25" s="66">
        <v>124.64400000000001</v>
      </c>
      <c r="Q25" s="66">
        <v>124.46</v>
      </c>
      <c r="R25" s="66">
        <v>124.4</v>
      </c>
      <c r="S25" s="66"/>
      <c r="T25" s="66"/>
      <c r="U25" s="66">
        <f t="shared" ref="U25" si="20">H25-F25</f>
        <v>-0.36700000000000443</v>
      </c>
      <c r="V25" s="66">
        <f t="shared" ref="V25" si="21">J25-H25</f>
        <v>-0.60099999999999909</v>
      </c>
      <c r="W25" s="68">
        <f t="shared" ref="W25" si="22">L25-J25</f>
        <v>-0.43800000000000239</v>
      </c>
      <c r="X25" s="68">
        <f t="shared" ref="X25" si="23">N25-L25</f>
        <v>-0.67499999999999716</v>
      </c>
      <c r="Y25" s="68">
        <f t="shared" ref="Y25" si="24">P25-N25</f>
        <v>-0.4129999999999967</v>
      </c>
      <c r="Z25" s="68">
        <f t="shared" ref="Z25" si="25">R25-P25</f>
        <v>-0.24399999999999977</v>
      </c>
      <c r="AA25" s="68"/>
      <c r="AB25" s="77"/>
      <c r="AC25" s="49">
        <f t="shared" ref="AC25" si="26">I25-G25</f>
        <v>-0.55800000000000693</v>
      </c>
      <c r="AD25" s="68">
        <f t="shared" ref="AD25" si="27">K25-I25</f>
        <v>-0.46399999999999864</v>
      </c>
      <c r="AE25" s="68">
        <f t="shared" ref="AE25" si="28">M25-K25</f>
        <v>-0.61499999999999488</v>
      </c>
      <c r="AF25" s="68">
        <f t="shared" ref="AF25" si="29">O25-M25</f>
        <v>-0.37700000000000955</v>
      </c>
      <c r="AG25" s="68">
        <f t="shared" ref="AG25" si="30">Q25-O25</f>
        <v>-0.38700000000000045</v>
      </c>
      <c r="AH25" s="68" t="s">
        <v>103</v>
      </c>
      <c r="AI25" s="68" t="s">
        <v>103</v>
      </c>
      <c r="AJ25" s="68"/>
    </row>
    <row r="26" spans="1:37" x14ac:dyDescent="0.25">
      <c r="A26" s="76" t="s">
        <v>108</v>
      </c>
      <c r="B26" s="77">
        <v>2249261.088</v>
      </c>
      <c r="C26" s="77">
        <v>6122672.2249999996</v>
      </c>
      <c r="D26" s="77">
        <v>127.02200000000001</v>
      </c>
      <c r="E26" s="78" t="s">
        <v>107</v>
      </c>
      <c r="F26" s="30" t="s">
        <v>103</v>
      </c>
      <c r="G26" s="30" t="s">
        <v>103</v>
      </c>
      <c r="H26" s="30" t="s">
        <v>103</v>
      </c>
      <c r="I26" s="30" t="s">
        <v>103</v>
      </c>
      <c r="J26" s="30" t="s">
        <v>103</v>
      </c>
      <c r="K26" s="30" t="s">
        <v>103</v>
      </c>
      <c r="L26" s="30" t="s">
        <v>103</v>
      </c>
      <c r="M26" s="66" t="s">
        <v>103</v>
      </c>
      <c r="N26" s="30" t="s">
        <v>103</v>
      </c>
      <c r="O26" s="66" t="s">
        <v>103</v>
      </c>
      <c r="P26" s="66" t="s">
        <v>103</v>
      </c>
      <c r="Q26" s="66" t="s">
        <v>103</v>
      </c>
      <c r="R26" s="66" t="s">
        <v>103</v>
      </c>
      <c r="S26" s="66" t="s">
        <v>103</v>
      </c>
      <c r="T26" s="66">
        <v>127.02200000000001</v>
      </c>
      <c r="U26" s="30" t="s">
        <v>103</v>
      </c>
      <c r="V26" s="30" t="s">
        <v>103</v>
      </c>
      <c r="W26" s="32" t="s">
        <v>103</v>
      </c>
      <c r="X26" s="68" t="s">
        <v>103</v>
      </c>
      <c r="Y26" s="68" t="s">
        <v>103</v>
      </c>
      <c r="Z26" s="68" t="s">
        <v>103</v>
      </c>
      <c r="AA26" s="68"/>
      <c r="AB26" s="77" t="s">
        <v>103</v>
      </c>
      <c r="AC26" s="49" t="s">
        <v>103</v>
      </c>
      <c r="AD26" s="32" t="s">
        <v>103</v>
      </c>
      <c r="AE26" s="68" t="s">
        <v>103</v>
      </c>
      <c r="AF26" s="68" t="s">
        <v>103</v>
      </c>
      <c r="AG26" s="68" t="s">
        <v>103</v>
      </c>
      <c r="AH26" s="68" t="s">
        <v>103</v>
      </c>
      <c r="AI26" s="68" t="s">
        <v>103</v>
      </c>
      <c r="AJ26" s="68"/>
      <c r="AK26"/>
    </row>
    <row r="27" spans="1:37" x14ac:dyDescent="0.25">
      <c r="A27" s="3">
        <v>133</v>
      </c>
      <c r="B27" s="66">
        <v>2273311.3020000001</v>
      </c>
      <c r="C27" s="66">
        <v>6111332.1629999997</v>
      </c>
      <c r="D27" s="66">
        <v>119.517</v>
      </c>
      <c r="E27" s="11" t="s">
        <v>12</v>
      </c>
      <c r="F27" s="30">
        <v>122.277</v>
      </c>
      <c r="G27" s="30">
        <v>122.158</v>
      </c>
      <c r="H27" s="30">
        <v>121.943</v>
      </c>
      <c r="I27" s="30">
        <v>121.664</v>
      </c>
      <c r="J27" s="30">
        <v>121.33</v>
      </c>
      <c r="K27" s="30">
        <v>121.255</v>
      </c>
      <c r="L27" s="30">
        <v>121.07</v>
      </c>
      <c r="M27" s="66">
        <v>120.70399999999999</v>
      </c>
      <c r="N27" s="30">
        <v>120.44</v>
      </c>
      <c r="O27" s="66">
        <v>120.389</v>
      </c>
      <c r="P27" s="66">
        <v>120</v>
      </c>
      <c r="Q27" s="66">
        <v>119.905</v>
      </c>
      <c r="R27" s="66">
        <v>119.82</v>
      </c>
      <c r="S27" s="66">
        <v>119.58199999999999</v>
      </c>
      <c r="T27" s="66">
        <v>119.517</v>
      </c>
      <c r="U27" s="30">
        <f t="shared" si="16"/>
        <v>-0.33400000000000318</v>
      </c>
      <c r="V27" s="30">
        <f t="shared" si="18"/>
        <v>-0.61299999999999955</v>
      </c>
      <c r="W27" s="32">
        <f t="shared" si="0"/>
        <v>-0.26000000000000512</v>
      </c>
      <c r="X27" s="68">
        <f t="shared" si="1"/>
        <v>-0.62999999999999545</v>
      </c>
      <c r="Y27" s="68">
        <f t="shared" si="2"/>
        <v>-0.43999999999999773</v>
      </c>
      <c r="Z27" s="68">
        <f t="shared" si="3"/>
        <v>-0.18000000000000682</v>
      </c>
      <c r="AA27" s="68">
        <f t="shared" si="4"/>
        <v>-0.30299999999999727</v>
      </c>
      <c r="AB27" s="77">
        <f t="shared" si="14"/>
        <v>-0.39428571428571502</v>
      </c>
      <c r="AC27" s="49">
        <f t="shared" si="6"/>
        <v>-0.49399999999999977</v>
      </c>
      <c r="AD27" s="32">
        <f t="shared" si="17"/>
        <v>-0.40900000000000603</v>
      </c>
      <c r="AE27" s="68">
        <f t="shared" si="7"/>
        <v>-0.55100000000000193</v>
      </c>
      <c r="AF27" s="68">
        <f t="shared" si="8"/>
        <v>-0.31499999999999773</v>
      </c>
      <c r="AG27" s="68">
        <f t="shared" si="9"/>
        <v>-0.48399999999999466</v>
      </c>
      <c r="AH27" s="68">
        <f t="shared" si="15"/>
        <v>-0.3230000000000075</v>
      </c>
      <c r="AI27" s="68">
        <f t="shared" si="19"/>
        <v>-0.42933333333333462</v>
      </c>
      <c r="AJ27" s="68">
        <f t="shared" si="12"/>
        <v>-6.4999999999997726E-2</v>
      </c>
      <c r="AK27"/>
    </row>
    <row r="28" spans="1:37" x14ac:dyDescent="0.25">
      <c r="A28" s="83">
        <v>134</v>
      </c>
      <c r="B28" s="106" t="s">
        <v>109</v>
      </c>
      <c r="C28" s="107"/>
      <c r="D28" s="108"/>
      <c r="E28" s="91" t="s">
        <v>101</v>
      </c>
      <c r="F28" s="30">
        <v>289.99900000000002</v>
      </c>
      <c r="G28" s="30">
        <v>289.94099999999997</v>
      </c>
      <c r="H28" s="30">
        <v>289.92399999999998</v>
      </c>
      <c r="I28" s="30">
        <v>289.839</v>
      </c>
      <c r="J28" s="30">
        <v>289.92</v>
      </c>
      <c r="K28" s="30">
        <v>290.01799999999997</v>
      </c>
      <c r="L28" s="30">
        <v>289.964</v>
      </c>
      <c r="M28" s="66">
        <v>289.887</v>
      </c>
      <c r="N28" s="30">
        <v>289.98599999999999</v>
      </c>
      <c r="O28" s="66">
        <v>289.89999999999998</v>
      </c>
      <c r="P28" s="66">
        <v>289.90300000000002</v>
      </c>
      <c r="Q28" s="66">
        <v>288.87900000000002</v>
      </c>
      <c r="R28" s="66"/>
      <c r="S28" s="66"/>
      <c r="T28" s="66"/>
      <c r="U28" s="30">
        <f t="shared" si="16"/>
        <v>-7.5000000000045475E-2</v>
      </c>
      <c r="V28" s="30">
        <f t="shared" si="18"/>
        <v>-3.999999999962256E-3</v>
      </c>
      <c r="W28" s="32">
        <f t="shared" si="0"/>
        <v>4.399999999998272E-2</v>
      </c>
      <c r="X28" s="68">
        <f t="shared" si="1"/>
        <v>2.199999999999136E-2</v>
      </c>
      <c r="Y28" s="68">
        <f t="shared" si="2"/>
        <v>-8.2999999999969987E-2</v>
      </c>
      <c r="Z28" s="68" t="s">
        <v>103</v>
      </c>
      <c r="AA28" s="68"/>
      <c r="AB28" s="77" t="s">
        <v>103</v>
      </c>
      <c r="AC28" s="49">
        <f t="shared" si="6"/>
        <v>-0.10199999999997544</v>
      </c>
      <c r="AD28" s="32">
        <f t="shared" si="17"/>
        <v>0.17899999999997362</v>
      </c>
      <c r="AE28" s="68">
        <f t="shared" si="7"/>
        <v>-0.13099999999997181</v>
      </c>
      <c r="AF28" s="68">
        <f t="shared" si="8"/>
        <v>1.2999999999976808E-2</v>
      </c>
      <c r="AG28" s="68"/>
      <c r="AH28" s="68"/>
      <c r="AI28" s="68"/>
      <c r="AJ28" s="68"/>
      <c r="AK28"/>
    </row>
    <row r="29" spans="1:37" x14ac:dyDescent="0.25">
      <c r="A29" s="3">
        <v>135</v>
      </c>
      <c r="B29" s="66">
        <v>2280213.423</v>
      </c>
      <c r="C29" s="66">
        <v>6203601.9380000001</v>
      </c>
      <c r="D29" s="66">
        <v>234.27600000000001</v>
      </c>
      <c r="E29" s="11" t="s">
        <v>50</v>
      </c>
      <c r="F29" s="30">
        <v>236.71799999999999</v>
      </c>
      <c r="G29" s="30">
        <v>236.596</v>
      </c>
      <c r="H29" s="30">
        <v>236.54300000000001</v>
      </c>
      <c r="I29" s="30">
        <v>236.38300000000001</v>
      </c>
      <c r="J29" s="30">
        <v>236.27</v>
      </c>
      <c r="K29" s="30">
        <v>235.85300000000001</v>
      </c>
      <c r="L29" s="30">
        <v>235.74100000000001</v>
      </c>
      <c r="M29" s="66">
        <v>235.32599999999999</v>
      </c>
      <c r="N29" s="30">
        <v>235.1</v>
      </c>
      <c r="O29" s="66">
        <v>234.98699999999999</v>
      </c>
      <c r="P29" s="66">
        <v>234.84100000000001</v>
      </c>
      <c r="Q29" s="66">
        <v>234.703</v>
      </c>
      <c r="R29" s="66">
        <v>234.65</v>
      </c>
      <c r="S29" s="66">
        <v>234.53299999999999</v>
      </c>
      <c r="T29" s="66">
        <v>234.27600000000001</v>
      </c>
      <c r="U29" s="30">
        <f t="shared" si="16"/>
        <v>-0.17499999999998295</v>
      </c>
      <c r="V29" s="30">
        <f t="shared" si="18"/>
        <v>-0.27299999999999613</v>
      </c>
      <c r="W29" s="32">
        <f t="shared" si="0"/>
        <v>-0.52899999999999636</v>
      </c>
      <c r="X29" s="68">
        <f t="shared" si="1"/>
        <v>-0.64100000000001955</v>
      </c>
      <c r="Y29" s="68">
        <f t="shared" si="2"/>
        <v>-0.25899999999998613</v>
      </c>
      <c r="Z29" s="68">
        <f t="shared" si="3"/>
        <v>-0.1910000000000025</v>
      </c>
      <c r="AA29" s="68">
        <f t="shared" si="4"/>
        <v>-0.37399999999999523</v>
      </c>
      <c r="AB29" s="77">
        <f t="shared" si="14"/>
        <v>-0.34885714285713981</v>
      </c>
      <c r="AC29" s="49">
        <f t="shared" si="6"/>
        <v>-0.21299999999999386</v>
      </c>
      <c r="AD29" s="32">
        <f t="shared" si="17"/>
        <v>-0.53000000000000114</v>
      </c>
      <c r="AE29" s="68">
        <f t="shared" si="7"/>
        <v>-0.52700000000001523</v>
      </c>
      <c r="AF29" s="68">
        <f t="shared" si="8"/>
        <v>-0.33899999999999864</v>
      </c>
      <c r="AG29" s="68">
        <f t="shared" si="9"/>
        <v>-0.28399999999999181</v>
      </c>
      <c r="AH29" s="68">
        <f t="shared" si="15"/>
        <v>-0.17000000000001592</v>
      </c>
      <c r="AI29" s="68">
        <f t="shared" si="19"/>
        <v>-0.3438333333333361</v>
      </c>
      <c r="AJ29" s="68">
        <f t="shared" si="12"/>
        <v>-0.25699999999997658</v>
      </c>
      <c r="AK29"/>
    </row>
    <row r="30" spans="1:37" x14ac:dyDescent="0.25">
      <c r="A30" s="3">
        <v>137</v>
      </c>
      <c r="B30" s="66">
        <v>2271706.3739999998</v>
      </c>
      <c r="C30" s="66">
        <v>6053044.1339999996</v>
      </c>
      <c r="D30" s="66">
        <v>100.288</v>
      </c>
      <c r="E30" s="11" t="s">
        <v>51</v>
      </c>
      <c r="F30" s="30">
        <v>101.04900000000001</v>
      </c>
      <c r="G30" s="30">
        <v>101.02800000000001</v>
      </c>
      <c r="H30" s="30">
        <v>100.96</v>
      </c>
      <c r="I30" s="30">
        <v>100.9</v>
      </c>
      <c r="J30" s="30">
        <v>100.87</v>
      </c>
      <c r="K30" s="30">
        <v>100.746</v>
      </c>
      <c r="L30" s="30">
        <v>100.66800000000001</v>
      </c>
      <c r="M30" s="66">
        <v>100.64</v>
      </c>
      <c r="N30" s="30">
        <v>100.548</v>
      </c>
      <c r="O30" s="66">
        <v>100.467</v>
      </c>
      <c r="P30" s="66">
        <v>100.435</v>
      </c>
      <c r="Q30" s="66">
        <v>100.42400000000001</v>
      </c>
      <c r="R30" s="66">
        <v>100.37</v>
      </c>
      <c r="S30" s="66">
        <v>100.265</v>
      </c>
      <c r="T30" s="66">
        <v>100.288</v>
      </c>
      <c r="U30" s="30">
        <f t="shared" si="16"/>
        <v>-8.9000000000012847E-2</v>
      </c>
      <c r="V30" s="30">
        <f t="shared" si="18"/>
        <v>-8.99999999999892E-2</v>
      </c>
      <c r="W30" s="32">
        <f t="shared" si="0"/>
        <v>-0.20199999999999818</v>
      </c>
      <c r="X30" s="68">
        <f t="shared" si="1"/>
        <v>-0.12000000000000455</v>
      </c>
      <c r="Y30" s="68">
        <f t="shared" si="2"/>
        <v>-0.11299999999999955</v>
      </c>
      <c r="Z30" s="68">
        <f t="shared" si="3"/>
        <v>-6.4999999999997726E-2</v>
      </c>
      <c r="AA30" s="68">
        <f t="shared" si="4"/>
        <v>-8.2000000000007844E-2</v>
      </c>
      <c r="AB30" s="77">
        <f t="shared" si="14"/>
        <v>-0.10871428571428712</v>
      </c>
      <c r="AC30" s="49">
        <f t="shared" si="6"/>
        <v>-0.12800000000000011</v>
      </c>
      <c r="AD30" s="32">
        <f t="shared" si="17"/>
        <v>-0.15400000000001057</v>
      </c>
      <c r="AE30" s="68">
        <f t="shared" si="7"/>
        <v>-0.10599999999999454</v>
      </c>
      <c r="AF30" s="68">
        <f t="shared" si="8"/>
        <v>-0.17300000000000182</v>
      </c>
      <c r="AG30" s="68">
        <f t="shared" si="9"/>
        <v>-4.2999999999992156E-2</v>
      </c>
      <c r="AH30" s="68">
        <f t="shared" si="15"/>
        <v>-0.15900000000000603</v>
      </c>
      <c r="AI30" s="68">
        <f t="shared" si="19"/>
        <v>-0.12716666666666754</v>
      </c>
      <c r="AJ30" s="68">
        <f t="shared" si="12"/>
        <v>2.2999999999996135E-2</v>
      </c>
      <c r="AK30"/>
    </row>
    <row r="31" spans="1:37" x14ac:dyDescent="0.25">
      <c r="A31" s="3">
        <v>138</v>
      </c>
      <c r="B31" s="66">
        <v>2423374.0430000001</v>
      </c>
      <c r="C31" s="66">
        <v>5929562.818</v>
      </c>
      <c r="D31" s="66">
        <v>238.96700000000001</v>
      </c>
      <c r="E31" s="11" t="s">
        <v>13</v>
      </c>
      <c r="F31" s="30">
        <v>239.114</v>
      </c>
      <c r="G31" s="30">
        <v>239.11</v>
      </c>
      <c r="H31" s="30">
        <v>239.07400000000001</v>
      </c>
      <c r="I31" s="30">
        <v>239.006</v>
      </c>
      <c r="J31" s="30">
        <v>238.86</v>
      </c>
      <c r="K31" s="30">
        <v>239.268</v>
      </c>
      <c r="L31" s="30">
        <v>239.10400000000001</v>
      </c>
      <c r="M31" s="66">
        <v>239.08500000000001</v>
      </c>
      <c r="N31" s="30">
        <v>238.96199999999999</v>
      </c>
      <c r="O31" s="66">
        <v>239.11799999999999</v>
      </c>
      <c r="P31" s="66">
        <v>239.06299999999999</v>
      </c>
      <c r="Q31" s="66">
        <v>239.24</v>
      </c>
      <c r="R31" s="66">
        <v>238.97</v>
      </c>
      <c r="S31" s="66">
        <v>238.852</v>
      </c>
      <c r="T31" s="66">
        <v>238.96700000000001</v>
      </c>
      <c r="U31" s="30">
        <f t="shared" si="16"/>
        <v>-3.9999999999992042E-2</v>
      </c>
      <c r="V31" s="30">
        <f t="shared" si="18"/>
        <v>-0.21399999999999864</v>
      </c>
      <c r="W31" s="32">
        <f t="shared" si="0"/>
        <v>0.24399999999999977</v>
      </c>
      <c r="X31" s="68">
        <f t="shared" si="1"/>
        <v>-0.14200000000002433</v>
      </c>
      <c r="Y31" s="68">
        <f t="shared" si="2"/>
        <v>0.10099999999999909</v>
      </c>
      <c r="Z31" s="68">
        <f t="shared" si="3"/>
        <v>-9.2999999999989313E-2</v>
      </c>
      <c r="AA31" s="68">
        <f t="shared" si="4"/>
        <v>-2.9999999999859028E-3</v>
      </c>
      <c r="AB31" s="77">
        <f t="shared" si="14"/>
        <v>-2.0999999999998766E-2</v>
      </c>
      <c r="AC31" s="49">
        <f t="shared" si="6"/>
        <v>-0.10400000000001342</v>
      </c>
      <c r="AD31" s="32">
        <f t="shared" si="17"/>
        <v>0.26200000000000045</v>
      </c>
      <c r="AE31" s="68">
        <f t="shared" si="7"/>
        <v>-0.18299999999999272</v>
      </c>
      <c r="AF31" s="68">
        <f t="shared" si="8"/>
        <v>3.299999999998704E-2</v>
      </c>
      <c r="AG31" s="68">
        <f t="shared" si="9"/>
        <v>0.1220000000000141</v>
      </c>
      <c r="AH31" s="68">
        <f t="shared" si="15"/>
        <v>-0.38800000000000523</v>
      </c>
      <c r="AI31" s="68">
        <f t="shared" si="19"/>
        <v>-4.3000000000001627E-2</v>
      </c>
      <c r="AJ31" s="68">
        <f t="shared" si="12"/>
        <v>0.11500000000000909</v>
      </c>
      <c r="AK31"/>
    </row>
    <row r="32" spans="1:37" x14ac:dyDescent="0.25">
      <c r="A32" s="3">
        <v>139</v>
      </c>
      <c r="B32" s="66">
        <v>2099649.659</v>
      </c>
      <c r="C32" s="66">
        <v>6250235.0980000002</v>
      </c>
      <c r="D32" s="66">
        <v>185.554</v>
      </c>
      <c r="E32" s="11" t="s">
        <v>14</v>
      </c>
      <c r="F32" s="30">
        <v>186.98500000000001</v>
      </c>
      <c r="G32" s="30">
        <v>186.81399999999999</v>
      </c>
      <c r="H32" s="30">
        <v>186.88900000000001</v>
      </c>
      <c r="I32" s="30">
        <v>186.63900000000001</v>
      </c>
      <c r="J32" s="30">
        <v>186.56</v>
      </c>
      <c r="K32" s="30">
        <v>186.334</v>
      </c>
      <c r="L32" s="30">
        <v>186.32400000000001</v>
      </c>
      <c r="M32" s="66">
        <v>186.083</v>
      </c>
      <c r="N32" s="30">
        <v>186.08799999999999</v>
      </c>
      <c r="O32" s="66">
        <v>185.74299999999999</v>
      </c>
      <c r="P32" s="66">
        <v>185.762</v>
      </c>
      <c r="Q32" s="66">
        <v>185.631</v>
      </c>
      <c r="R32" s="66">
        <v>185.65</v>
      </c>
      <c r="S32" s="66">
        <v>185.59399999999999</v>
      </c>
      <c r="T32" s="66">
        <v>185.554</v>
      </c>
      <c r="U32" s="30">
        <f t="shared" si="16"/>
        <v>-9.6000000000003638E-2</v>
      </c>
      <c r="V32" s="30">
        <f t="shared" si="18"/>
        <v>-0.32900000000000773</v>
      </c>
      <c r="W32" s="32">
        <f t="shared" si="0"/>
        <v>-0.23599999999999</v>
      </c>
      <c r="X32" s="68">
        <f t="shared" si="1"/>
        <v>-0.23600000000001842</v>
      </c>
      <c r="Y32" s="68">
        <f t="shared" si="2"/>
        <v>-0.32599999999999341</v>
      </c>
      <c r="Z32" s="68">
        <f t="shared" si="3"/>
        <v>-0.11199999999999477</v>
      </c>
      <c r="AA32" s="68">
        <f t="shared" si="4"/>
        <v>-9.6000000000003638E-2</v>
      </c>
      <c r="AB32" s="77">
        <f t="shared" si="14"/>
        <v>-0.2044285714285731</v>
      </c>
      <c r="AC32" s="49">
        <f t="shared" si="6"/>
        <v>-0.17499999999998295</v>
      </c>
      <c r="AD32" s="32">
        <f t="shared" si="17"/>
        <v>-0.30500000000000682</v>
      </c>
      <c r="AE32" s="68">
        <f t="shared" si="7"/>
        <v>-0.25100000000000477</v>
      </c>
      <c r="AF32" s="68">
        <f t="shared" si="8"/>
        <v>-0.34000000000000341</v>
      </c>
      <c r="AG32" s="68">
        <f t="shared" si="9"/>
        <v>-0.11199999999999477</v>
      </c>
      <c r="AH32" s="68">
        <f t="shared" si="15"/>
        <v>-3.7000000000006139E-2</v>
      </c>
      <c r="AI32" s="68">
        <f t="shared" si="19"/>
        <v>-0.20333333333333314</v>
      </c>
      <c r="AJ32" s="68">
        <f t="shared" si="12"/>
        <v>-3.9999999999992042E-2</v>
      </c>
      <c r="AK32"/>
    </row>
    <row r="33" spans="1:37" x14ac:dyDescent="0.25">
      <c r="A33" s="83">
        <v>140</v>
      </c>
      <c r="B33" s="106" t="s">
        <v>109</v>
      </c>
      <c r="C33" s="107"/>
      <c r="D33" s="108"/>
      <c r="E33" s="91" t="s">
        <v>15</v>
      </c>
      <c r="F33" s="30">
        <v>292.40800000000002</v>
      </c>
      <c r="G33" s="30">
        <v>292.33800000000002</v>
      </c>
      <c r="H33" s="30">
        <v>292.40800000000002</v>
      </c>
      <c r="I33" s="30">
        <v>292.31599999999997</v>
      </c>
      <c r="J33" s="30">
        <v>292.37</v>
      </c>
      <c r="K33" s="30">
        <v>292.39800000000002</v>
      </c>
      <c r="L33" s="30">
        <v>292.36399999999998</v>
      </c>
      <c r="M33" s="66">
        <v>292.23899999999998</v>
      </c>
      <c r="N33" s="30">
        <v>292.358</v>
      </c>
      <c r="O33" s="66">
        <v>292.22500000000002</v>
      </c>
      <c r="P33" s="66">
        <v>292.27999999999997</v>
      </c>
      <c r="Q33" s="66">
        <v>293.51799999999997</v>
      </c>
      <c r="R33" s="66"/>
      <c r="S33" s="66"/>
      <c r="T33" s="66"/>
      <c r="U33" s="30">
        <f t="shared" si="16"/>
        <v>0</v>
      </c>
      <c r="V33" s="30">
        <f t="shared" si="18"/>
        <v>-3.8000000000010914E-2</v>
      </c>
      <c r="W33" s="32">
        <f t="shared" si="0"/>
        <v>-6.0000000000286491E-3</v>
      </c>
      <c r="X33" s="68">
        <f t="shared" si="1"/>
        <v>-5.9999999999718057E-3</v>
      </c>
      <c r="Y33" s="68">
        <f t="shared" si="2"/>
        <v>-7.8000000000031378E-2</v>
      </c>
      <c r="Z33" s="68" t="s">
        <v>103</v>
      </c>
      <c r="AA33" s="68"/>
      <c r="AB33" s="77" t="s">
        <v>103</v>
      </c>
      <c r="AC33" s="49">
        <f t="shared" si="6"/>
        <v>-2.2000000000048203E-2</v>
      </c>
      <c r="AD33" s="32">
        <f t="shared" si="17"/>
        <v>8.2000000000050477E-2</v>
      </c>
      <c r="AE33" s="68">
        <f t="shared" si="7"/>
        <v>-0.15900000000004866</v>
      </c>
      <c r="AF33" s="68">
        <f t="shared" si="8"/>
        <v>-1.3999999999953161E-2</v>
      </c>
      <c r="AG33" s="68"/>
      <c r="AH33" s="68"/>
      <c r="AI33" s="68"/>
      <c r="AJ33" s="68"/>
      <c r="AK33"/>
    </row>
    <row r="34" spans="1:37" x14ac:dyDescent="0.25">
      <c r="A34" s="3">
        <v>141</v>
      </c>
      <c r="B34" s="66">
        <v>2207496.6850000001</v>
      </c>
      <c r="C34" s="66">
        <v>6274591.7630000003</v>
      </c>
      <c r="D34" s="66">
        <v>284.85300000000001</v>
      </c>
      <c r="E34" s="11" t="s">
        <v>64</v>
      </c>
      <c r="F34" s="30">
        <v>285.40899999999999</v>
      </c>
      <c r="G34" s="30">
        <v>285.28699999999998</v>
      </c>
      <c r="H34" s="30">
        <v>285.29199999999997</v>
      </c>
      <c r="I34" s="30">
        <v>285.26799999999997</v>
      </c>
      <c r="J34" s="30">
        <v>285.24</v>
      </c>
      <c r="K34" s="30">
        <v>285.15699999999998</v>
      </c>
      <c r="L34" s="30">
        <v>285.18900000000002</v>
      </c>
      <c r="M34" s="66">
        <v>285.11399999999998</v>
      </c>
      <c r="N34" s="30">
        <v>285.12</v>
      </c>
      <c r="O34" s="66">
        <v>284.99700000000001</v>
      </c>
      <c r="P34" s="66">
        <v>285.03899999999999</v>
      </c>
      <c r="Q34" s="66">
        <v>284.96300000000002</v>
      </c>
      <c r="R34" s="66">
        <v>284.97000000000003</v>
      </c>
      <c r="S34" s="66">
        <v>284.91199999999998</v>
      </c>
      <c r="T34" s="66">
        <v>284.85300000000001</v>
      </c>
      <c r="U34" s="30">
        <f t="shared" si="16"/>
        <v>-0.11700000000001864</v>
      </c>
      <c r="V34" s="30">
        <f t="shared" si="18"/>
        <v>-5.1999999999964075E-2</v>
      </c>
      <c r="W34" s="32">
        <f t="shared" si="0"/>
        <v>-5.0999999999987722E-2</v>
      </c>
      <c r="X34" s="68">
        <f t="shared" si="1"/>
        <v>-6.9000000000016826E-2</v>
      </c>
      <c r="Y34" s="68">
        <f t="shared" si="2"/>
        <v>-8.100000000001728E-2</v>
      </c>
      <c r="Z34" s="68">
        <f t="shared" si="3"/>
        <v>-6.8999999999959982E-2</v>
      </c>
      <c r="AA34" s="68">
        <f t="shared" si="4"/>
        <v>-0.11700000000001864</v>
      </c>
      <c r="AB34" s="77">
        <f t="shared" si="14"/>
        <v>-7.9428571428569031E-2</v>
      </c>
      <c r="AC34" s="49">
        <f t="shared" si="6"/>
        <v>-1.9000000000005457E-2</v>
      </c>
      <c r="AD34" s="32">
        <f t="shared" si="17"/>
        <v>-0.11099999999999</v>
      </c>
      <c r="AE34" s="68">
        <f t="shared" si="7"/>
        <v>-4.3000000000006366E-2</v>
      </c>
      <c r="AF34" s="68">
        <f t="shared" si="8"/>
        <v>-0.1169999999999618</v>
      </c>
      <c r="AG34" s="68">
        <f t="shared" si="9"/>
        <v>-3.3999999999991815E-2</v>
      </c>
      <c r="AH34" s="68">
        <f t="shared" si="15"/>
        <v>-5.1000000000044565E-2</v>
      </c>
      <c r="AI34" s="68">
        <f t="shared" si="19"/>
        <v>-6.25E-2</v>
      </c>
      <c r="AJ34" s="68">
        <f t="shared" si="12"/>
        <v>-5.8999999999969077E-2</v>
      </c>
      <c r="AK34"/>
    </row>
    <row r="35" spans="1:37" x14ac:dyDescent="0.25">
      <c r="A35" s="3">
        <v>142</v>
      </c>
      <c r="B35" s="66">
        <v>2239184.3199999998</v>
      </c>
      <c r="C35" s="66">
        <v>6329798.0590000004</v>
      </c>
      <c r="D35" s="66">
        <v>430.32100000000003</v>
      </c>
      <c r="E35" s="11" t="s">
        <v>52</v>
      </c>
      <c r="F35" s="30">
        <v>430.39600000000002</v>
      </c>
      <c r="G35" s="30">
        <v>430.37799999999999</v>
      </c>
      <c r="H35" s="30">
        <v>430.30799999999999</v>
      </c>
      <c r="I35" s="30">
        <v>430.30799999999999</v>
      </c>
      <c r="J35" s="30">
        <v>430.36</v>
      </c>
      <c r="K35" s="30">
        <v>430.38299999999998</v>
      </c>
      <c r="L35" s="30">
        <v>430.28100000000001</v>
      </c>
      <c r="M35" s="66">
        <v>430.41300000000001</v>
      </c>
      <c r="N35" s="30">
        <v>430.42700000000002</v>
      </c>
      <c r="O35" s="66">
        <v>430.38900000000001</v>
      </c>
      <c r="P35" s="66">
        <v>430.38799999999998</v>
      </c>
      <c r="Q35" s="66">
        <v>430.41500000000002</v>
      </c>
      <c r="R35" s="66">
        <v>430.37</v>
      </c>
      <c r="S35" s="66">
        <v>430.34699999999998</v>
      </c>
      <c r="T35" s="66">
        <v>430.32100000000003</v>
      </c>
      <c r="U35" s="30">
        <f t="shared" si="16"/>
        <v>-8.8000000000022283E-2</v>
      </c>
      <c r="V35" s="30">
        <f t="shared" si="18"/>
        <v>5.2000000000020918E-2</v>
      </c>
      <c r="W35" s="32">
        <f t="shared" si="0"/>
        <v>-7.9000000000007731E-2</v>
      </c>
      <c r="X35" s="68">
        <f t="shared" si="1"/>
        <v>0.14600000000001501</v>
      </c>
      <c r="Y35" s="68">
        <f t="shared" si="2"/>
        <v>-3.900000000004411E-2</v>
      </c>
      <c r="Z35" s="68">
        <f t="shared" si="3"/>
        <v>-1.799999999997226E-2</v>
      </c>
      <c r="AA35" s="68">
        <f t="shared" si="4"/>
        <v>-4.8999999999978172E-2</v>
      </c>
      <c r="AB35" s="77">
        <f t="shared" si="14"/>
        <v>-1.0714285714284091E-2</v>
      </c>
      <c r="AC35" s="49">
        <f t="shared" si="6"/>
        <v>-6.9999999999993179E-2</v>
      </c>
      <c r="AD35" s="32">
        <f t="shared" si="17"/>
        <v>7.4999999999988631E-2</v>
      </c>
      <c r="AE35" s="68">
        <f t="shared" si="7"/>
        <v>3.0000000000029559E-2</v>
      </c>
      <c r="AF35" s="68">
        <f t="shared" si="8"/>
        <v>-2.4000000000000909E-2</v>
      </c>
      <c r="AG35" s="68">
        <f t="shared" si="9"/>
        <v>2.6000000000010459E-2</v>
      </c>
      <c r="AH35" s="68">
        <f t="shared" si="15"/>
        <v>-6.8000000000040473E-2</v>
      </c>
      <c r="AI35" s="68">
        <f t="shared" si="19"/>
        <v>-5.166666666667652E-3</v>
      </c>
      <c r="AJ35" s="68">
        <f t="shared" si="12"/>
        <v>-2.5999999999953616E-2</v>
      </c>
      <c r="AK35"/>
    </row>
    <row r="36" spans="1:37" x14ac:dyDescent="0.25">
      <c r="A36" s="3">
        <v>143</v>
      </c>
      <c r="B36" s="66">
        <v>2282575.5660000001</v>
      </c>
      <c r="C36" s="66">
        <v>6342236.4670000002</v>
      </c>
      <c r="D36" s="66">
        <v>1107.077</v>
      </c>
      <c r="E36" s="11" t="s">
        <v>53</v>
      </c>
      <c r="F36" s="30">
        <v>1107.192</v>
      </c>
      <c r="G36" s="30"/>
      <c r="H36" s="30"/>
      <c r="I36" s="30"/>
      <c r="J36" s="30">
        <v>1107.123</v>
      </c>
      <c r="K36" s="30">
        <v>1107.172</v>
      </c>
      <c r="L36" s="30">
        <v>1107.047</v>
      </c>
      <c r="M36" s="66">
        <v>1107.1369999999999</v>
      </c>
      <c r="N36" s="30">
        <v>1107.165</v>
      </c>
      <c r="O36" s="66">
        <v>1107.2619999999999</v>
      </c>
      <c r="P36" s="66">
        <v>1107.105</v>
      </c>
      <c r="Q36" s="66">
        <v>1107.2929999999999</v>
      </c>
      <c r="R36" s="66">
        <v>1107.1300000000001</v>
      </c>
      <c r="S36" s="66">
        <v>1107.1279999999999</v>
      </c>
      <c r="T36" s="66">
        <v>1107.077</v>
      </c>
      <c r="U36" s="30"/>
      <c r="V36" s="30"/>
      <c r="W36" s="32">
        <f t="shared" si="0"/>
        <v>-7.6000000000021828E-2</v>
      </c>
      <c r="X36" s="68">
        <f t="shared" si="1"/>
        <v>0.11799999999993815</v>
      </c>
      <c r="Y36" s="68">
        <f t="shared" si="2"/>
        <v>-5.999999999994543E-2</v>
      </c>
      <c r="Z36" s="68">
        <f t="shared" si="3"/>
        <v>2.5000000000090949E-2</v>
      </c>
      <c r="AA36" s="68">
        <f t="shared" si="4"/>
        <v>-5.3000000000110958E-2</v>
      </c>
      <c r="AB36" s="77">
        <f t="shared" si="14"/>
        <v>-1.6428571428572729E-2</v>
      </c>
      <c r="AC36" s="49"/>
      <c r="AD36" s="31"/>
      <c r="AE36" s="68">
        <f t="shared" si="7"/>
        <v>-3.5000000000081855E-2</v>
      </c>
      <c r="AF36" s="68">
        <f t="shared" si="8"/>
        <v>0.125</v>
      </c>
      <c r="AG36" s="68">
        <f t="shared" si="9"/>
        <v>3.0999999999949068E-2</v>
      </c>
      <c r="AH36" s="68">
        <f t="shared" si="15"/>
        <v>-0.16499999999996362</v>
      </c>
      <c r="AI36" s="67">
        <f>(S36-K36)/4</f>
        <v>-1.1000000000024102E-2</v>
      </c>
      <c r="AJ36" s="68">
        <f t="shared" si="12"/>
        <v>-5.0999999999930878E-2</v>
      </c>
      <c r="AK36"/>
    </row>
    <row r="37" spans="1:37" x14ac:dyDescent="0.25">
      <c r="A37" s="3">
        <v>144</v>
      </c>
      <c r="B37" s="66">
        <v>2221992.3790000002</v>
      </c>
      <c r="C37" s="66">
        <v>6029550.8389999997</v>
      </c>
      <c r="D37" s="66">
        <v>314.02</v>
      </c>
      <c r="E37" s="11" t="s">
        <v>16</v>
      </c>
      <c r="F37" s="30">
        <v>314.23500000000001</v>
      </c>
      <c r="G37" s="30">
        <v>314.30799999999999</v>
      </c>
      <c r="H37" s="30">
        <v>314.26499999999999</v>
      </c>
      <c r="I37" s="30">
        <v>314.25900000000001</v>
      </c>
      <c r="J37" s="30">
        <v>314.20999999999998</v>
      </c>
      <c r="K37" s="30">
        <v>314.10300000000001</v>
      </c>
      <c r="L37" s="30">
        <v>314.17899999999997</v>
      </c>
      <c r="M37" s="66">
        <v>314.14999999999998</v>
      </c>
      <c r="N37" s="30">
        <v>314.142</v>
      </c>
      <c r="O37" s="66">
        <v>314.09399999999999</v>
      </c>
      <c r="P37" s="66">
        <v>314.09800000000001</v>
      </c>
      <c r="Q37" s="66">
        <v>314.084</v>
      </c>
      <c r="R37" s="66">
        <v>314.06</v>
      </c>
      <c r="S37" s="66">
        <v>314.03399999999999</v>
      </c>
      <c r="T37" s="66">
        <v>314.02</v>
      </c>
      <c r="U37" s="30">
        <f t="shared" ref="U37:U41" si="31">H37-F37</f>
        <v>2.9999999999972715E-2</v>
      </c>
      <c r="V37" s="30">
        <f t="shared" ref="V37:V41" si="32">J37-H37</f>
        <v>-5.5000000000006821E-2</v>
      </c>
      <c r="W37" s="32">
        <f t="shared" si="0"/>
        <v>-3.1000000000005912E-2</v>
      </c>
      <c r="X37" s="68">
        <f t="shared" si="1"/>
        <v>-3.6999999999977717E-2</v>
      </c>
      <c r="Y37" s="68">
        <f t="shared" si="2"/>
        <v>-4.399999999998272E-2</v>
      </c>
      <c r="Z37" s="68">
        <f t="shared" si="3"/>
        <v>-3.8000000000010914E-2</v>
      </c>
      <c r="AA37" s="68">
        <f t="shared" si="4"/>
        <v>-4.0000000000020464E-2</v>
      </c>
      <c r="AB37" s="77">
        <f t="shared" si="14"/>
        <v>-3.0714285714290263E-2</v>
      </c>
      <c r="AC37" s="49">
        <f t="shared" si="6"/>
        <v>-4.8999999999978172E-2</v>
      </c>
      <c r="AD37" s="32">
        <f>K37-I37</f>
        <v>-0.15600000000000591</v>
      </c>
      <c r="AE37" s="68">
        <f t="shared" si="7"/>
        <v>4.6999999999968622E-2</v>
      </c>
      <c r="AF37" s="68">
        <f t="shared" si="8"/>
        <v>-5.5999999999983174E-2</v>
      </c>
      <c r="AG37" s="68">
        <f t="shared" si="9"/>
        <v>-9.9999999999909051E-3</v>
      </c>
      <c r="AH37" s="68">
        <f t="shared" si="15"/>
        <v>-5.0000000000011369E-2</v>
      </c>
      <c r="AI37" s="68">
        <f t="shared" si="19"/>
        <v>-4.5666666666666821E-2</v>
      </c>
      <c r="AJ37" s="68">
        <f t="shared" si="12"/>
        <v>-1.4000000000010004E-2</v>
      </c>
      <c r="AK37"/>
    </row>
    <row r="38" spans="1:37" x14ac:dyDescent="0.25">
      <c r="A38" s="59">
        <v>145</v>
      </c>
      <c r="B38" s="93">
        <v>2199134.5099999998</v>
      </c>
      <c r="C38" s="93">
        <v>6397420.4000000004</v>
      </c>
      <c r="D38" s="93">
        <v>494.09</v>
      </c>
      <c r="E38" s="62" t="s">
        <v>17</v>
      </c>
      <c r="F38" s="30">
        <v>494.09399999999999</v>
      </c>
      <c r="G38" s="30">
        <v>494.09</v>
      </c>
      <c r="H38" s="30">
        <v>494.09</v>
      </c>
      <c r="I38" s="30">
        <v>494.09</v>
      </c>
      <c r="J38" s="30">
        <v>494.09</v>
      </c>
      <c r="K38" s="30">
        <v>494.09</v>
      </c>
      <c r="L38" s="30">
        <v>494.1</v>
      </c>
      <c r="M38" s="66">
        <v>494.1</v>
      </c>
      <c r="N38" s="30">
        <v>494.09</v>
      </c>
      <c r="O38" s="66">
        <v>494.09</v>
      </c>
      <c r="P38" s="77">
        <v>494.09</v>
      </c>
      <c r="Q38" s="66">
        <v>494.09</v>
      </c>
      <c r="R38" s="66">
        <v>494.09</v>
      </c>
      <c r="S38" s="66">
        <v>494.09</v>
      </c>
      <c r="T38" s="66">
        <v>494.09</v>
      </c>
      <c r="U38" s="30">
        <f t="shared" si="31"/>
        <v>-4.0000000000190994E-3</v>
      </c>
      <c r="V38" s="30">
        <f t="shared" si="32"/>
        <v>0</v>
      </c>
      <c r="W38" s="32">
        <f t="shared" si="0"/>
        <v>1.0000000000047748E-2</v>
      </c>
      <c r="X38" s="68">
        <f t="shared" si="1"/>
        <v>-1.0000000000047748E-2</v>
      </c>
      <c r="Y38" s="68">
        <f t="shared" si="2"/>
        <v>0</v>
      </c>
      <c r="Z38" s="68">
        <f t="shared" si="3"/>
        <v>0</v>
      </c>
      <c r="AA38" s="68">
        <f t="shared" si="4"/>
        <v>0</v>
      </c>
      <c r="AB38" s="77">
        <f t="shared" si="14"/>
        <v>-5.7142857143129987E-4</v>
      </c>
      <c r="AC38" s="49">
        <f t="shared" si="6"/>
        <v>0</v>
      </c>
      <c r="AD38" s="32">
        <f>K38-I38</f>
        <v>0</v>
      </c>
      <c r="AE38" s="68">
        <f t="shared" si="7"/>
        <v>1.0000000000047748E-2</v>
      </c>
      <c r="AF38" s="68">
        <f t="shared" si="8"/>
        <v>-1.0000000000047748E-2</v>
      </c>
      <c r="AG38" s="68">
        <f t="shared" si="9"/>
        <v>0</v>
      </c>
      <c r="AH38" s="68">
        <f t="shared" si="15"/>
        <v>0</v>
      </c>
      <c r="AI38" s="68">
        <f t="shared" si="19"/>
        <v>0</v>
      </c>
      <c r="AJ38" s="68">
        <f t="shared" si="12"/>
        <v>0</v>
      </c>
      <c r="AK38"/>
    </row>
    <row r="39" spans="1:37" x14ac:dyDescent="0.25">
      <c r="A39" s="59">
        <v>146</v>
      </c>
      <c r="B39" s="93">
        <v>2275034.3199999998</v>
      </c>
      <c r="C39" s="93">
        <v>5961519.2999999998</v>
      </c>
      <c r="D39" s="93">
        <v>285.33999999999997</v>
      </c>
      <c r="E39" s="62" t="s">
        <v>18</v>
      </c>
      <c r="F39" s="30">
        <v>285.34399999999999</v>
      </c>
      <c r="G39" s="30">
        <v>285.41399999999999</v>
      </c>
      <c r="H39" s="30">
        <v>285.33999999999997</v>
      </c>
      <c r="I39" s="30">
        <v>285.33999999999997</v>
      </c>
      <c r="J39" s="30">
        <v>285.33999999999997</v>
      </c>
      <c r="K39" s="30">
        <v>285.33999999999997</v>
      </c>
      <c r="L39" s="30">
        <v>285.33999999999997</v>
      </c>
      <c r="M39" s="66">
        <v>285.33999999999997</v>
      </c>
      <c r="N39" s="30">
        <v>285.33999999999997</v>
      </c>
      <c r="O39" s="66">
        <v>285.33999999999997</v>
      </c>
      <c r="P39" s="77">
        <v>285.33999999999997</v>
      </c>
      <c r="Q39" s="66">
        <v>285.33999999999997</v>
      </c>
      <c r="R39" s="66">
        <v>285.33999999999997</v>
      </c>
      <c r="S39" s="66">
        <v>285.33999999999997</v>
      </c>
      <c r="T39" s="66">
        <v>285.33999999999997</v>
      </c>
      <c r="U39" s="30">
        <f t="shared" si="31"/>
        <v>-4.0000000000190994E-3</v>
      </c>
      <c r="V39" s="30">
        <f t="shared" si="32"/>
        <v>0</v>
      </c>
      <c r="W39" s="32">
        <f t="shared" si="0"/>
        <v>0</v>
      </c>
      <c r="X39" s="68">
        <f t="shared" si="1"/>
        <v>0</v>
      </c>
      <c r="Y39" s="68">
        <f t="shared" si="2"/>
        <v>0</v>
      </c>
      <c r="Z39" s="68">
        <f t="shared" si="3"/>
        <v>0</v>
      </c>
      <c r="AA39" s="68">
        <f t="shared" si="4"/>
        <v>0</v>
      </c>
      <c r="AB39" s="77">
        <f t="shared" si="14"/>
        <v>-5.7142857143129987E-4</v>
      </c>
      <c r="AC39" s="49">
        <f t="shared" si="6"/>
        <v>-7.4000000000012278E-2</v>
      </c>
      <c r="AD39" s="32">
        <f>K39-I39</f>
        <v>0</v>
      </c>
      <c r="AE39" s="68">
        <f t="shared" si="7"/>
        <v>0</v>
      </c>
      <c r="AF39" s="68">
        <f t="shared" si="8"/>
        <v>0</v>
      </c>
      <c r="AG39" s="68">
        <f t="shared" si="9"/>
        <v>0</v>
      </c>
      <c r="AH39" s="68">
        <f t="shared" si="15"/>
        <v>0</v>
      </c>
      <c r="AI39" s="68">
        <f t="shared" si="19"/>
        <v>-1.233333333333538E-2</v>
      </c>
      <c r="AJ39" s="68">
        <f t="shared" si="12"/>
        <v>0</v>
      </c>
      <c r="AK39"/>
    </row>
    <row r="40" spans="1:37" x14ac:dyDescent="0.25">
      <c r="A40" s="3">
        <v>147</v>
      </c>
      <c r="B40" s="66">
        <v>2238612.2409999999</v>
      </c>
      <c r="C40" s="66">
        <v>6104481.3559999997</v>
      </c>
      <c r="D40" s="66">
        <v>123.125</v>
      </c>
      <c r="E40" s="11" t="s">
        <v>19</v>
      </c>
      <c r="F40" s="30">
        <v>124.21599999999999</v>
      </c>
      <c r="G40" s="30">
        <v>124.137</v>
      </c>
      <c r="H40" s="30">
        <v>124.074</v>
      </c>
      <c r="I40" s="30">
        <v>123.935</v>
      </c>
      <c r="J40" s="30">
        <v>123.91</v>
      </c>
      <c r="K40" s="30">
        <v>123.852</v>
      </c>
      <c r="L40" s="30">
        <v>123.804</v>
      </c>
      <c r="M40" s="66">
        <v>123.648</v>
      </c>
      <c r="N40" s="30">
        <v>123.548</v>
      </c>
      <c r="O40" s="66">
        <v>123.539</v>
      </c>
      <c r="P40" s="66">
        <v>123.407</v>
      </c>
      <c r="Q40" s="66">
        <v>123.26600000000001</v>
      </c>
      <c r="R40" s="66">
        <v>123.28</v>
      </c>
      <c r="S40" s="66">
        <v>123.126</v>
      </c>
      <c r="T40" s="66">
        <v>123.125</v>
      </c>
      <c r="U40" s="30">
        <f t="shared" si="31"/>
        <v>-0.14199999999999591</v>
      </c>
      <c r="V40" s="30">
        <f t="shared" si="32"/>
        <v>-0.16400000000000148</v>
      </c>
      <c r="W40" s="32">
        <f t="shared" si="0"/>
        <v>-0.10599999999999454</v>
      </c>
      <c r="X40" s="68">
        <f t="shared" si="1"/>
        <v>-0.25600000000000023</v>
      </c>
      <c r="Y40" s="68">
        <f t="shared" si="2"/>
        <v>-0.14100000000000534</v>
      </c>
      <c r="Z40" s="68">
        <f t="shared" si="3"/>
        <v>-0.12699999999999534</v>
      </c>
      <c r="AA40" s="68">
        <f t="shared" si="4"/>
        <v>-0.15500000000000114</v>
      </c>
      <c r="AB40" s="77">
        <f t="shared" si="14"/>
        <v>-0.155857142857142</v>
      </c>
      <c r="AC40" s="49">
        <f t="shared" si="6"/>
        <v>-0.20199999999999818</v>
      </c>
      <c r="AD40" s="32">
        <f>K40-I40</f>
        <v>-8.2999999999998408E-2</v>
      </c>
      <c r="AE40" s="68">
        <f t="shared" si="7"/>
        <v>-0.20400000000000773</v>
      </c>
      <c r="AF40" s="68">
        <f t="shared" si="8"/>
        <v>-0.10899999999999466</v>
      </c>
      <c r="AG40" s="68">
        <f t="shared" si="9"/>
        <v>-0.27299999999999613</v>
      </c>
      <c r="AH40" s="68">
        <f t="shared" si="15"/>
        <v>-0.14000000000000057</v>
      </c>
      <c r="AI40" s="68">
        <f t="shared" si="19"/>
        <v>-0.16849999999999929</v>
      </c>
      <c r="AJ40" s="68">
        <f t="shared" si="12"/>
        <v>-1.0000000000047748E-3</v>
      </c>
      <c r="AK40"/>
    </row>
    <row r="41" spans="1:37" x14ac:dyDescent="0.25">
      <c r="A41" s="3">
        <v>148</v>
      </c>
      <c r="B41" s="66">
        <v>2392467.4780000001</v>
      </c>
      <c r="C41" s="66">
        <v>6061625.6579999998</v>
      </c>
      <c r="D41" s="66">
        <v>134.08199999999999</v>
      </c>
      <c r="E41" s="11" t="s">
        <v>20</v>
      </c>
      <c r="F41" s="30">
        <v>134.37700000000001</v>
      </c>
      <c r="G41" s="30">
        <v>134.20599999999999</v>
      </c>
      <c r="H41" s="30">
        <v>134.20699999999999</v>
      </c>
      <c r="I41" s="30">
        <v>134.167</v>
      </c>
      <c r="J41" s="30">
        <v>134.06200000000001</v>
      </c>
      <c r="K41" s="30">
        <v>134.22999999999999</v>
      </c>
      <c r="L41" s="30">
        <v>134.22999999999999</v>
      </c>
      <c r="M41" s="66">
        <v>134.131</v>
      </c>
      <c r="N41" s="30">
        <v>134.095</v>
      </c>
      <c r="O41" s="66">
        <v>134.22999999999999</v>
      </c>
      <c r="P41" s="66">
        <v>134.166</v>
      </c>
      <c r="Q41" s="66">
        <v>134.25800000000001</v>
      </c>
      <c r="R41" s="66">
        <v>134.13</v>
      </c>
      <c r="S41" s="66">
        <v>133.95099999999999</v>
      </c>
      <c r="T41" s="66">
        <v>134.08199999999999</v>
      </c>
      <c r="U41" s="30">
        <f t="shared" si="31"/>
        <v>-0.17000000000001592</v>
      </c>
      <c r="V41" s="30">
        <f t="shared" si="32"/>
        <v>-0.14499999999998181</v>
      </c>
      <c r="W41" s="32">
        <f t="shared" si="0"/>
        <v>0.16799999999997794</v>
      </c>
      <c r="X41" s="68">
        <f t="shared" si="1"/>
        <v>-0.13499999999999091</v>
      </c>
      <c r="Y41" s="68">
        <f t="shared" si="2"/>
        <v>7.0999999999997954E-2</v>
      </c>
      <c r="Z41" s="68">
        <f t="shared" si="3"/>
        <v>-3.6000000000001364E-2</v>
      </c>
      <c r="AA41" s="68">
        <f t="shared" si="4"/>
        <v>-4.8000000000001819E-2</v>
      </c>
      <c r="AB41" s="77">
        <f t="shared" si="14"/>
        <v>-4.2142857142859418E-2</v>
      </c>
      <c r="AC41" s="49">
        <f t="shared" si="6"/>
        <v>-3.8999999999987267E-2</v>
      </c>
      <c r="AD41" s="32">
        <f>K41-I41</f>
        <v>6.2999999999988177E-2</v>
      </c>
      <c r="AE41" s="68">
        <f t="shared" si="7"/>
        <v>-9.8999999999989541E-2</v>
      </c>
      <c r="AF41" s="68">
        <f t="shared" si="8"/>
        <v>9.8999999999989541E-2</v>
      </c>
      <c r="AG41" s="68">
        <f t="shared" si="9"/>
        <v>2.8000000000020009E-2</v>
      </c>
      <c r="AH41" s="68">
        <f t="shared" si="15"/>
        <v>-0.30700000000001637</v>
      </c>
      <c r="AI41" s="68">
        <f t="shared" si="19"/>
        <v>-4.249999999999924E-2</v>
      </c>
      <c r="AJ41" s="68">
        <f t="shared" si="12"/>
        <v>0.13100000000000023</v>
      </c>
      <c r="AK41"/>
    </row>
    <row r="42" spans="1:37" x14ac:dyDescent="0.25">
      <c r="A42" s="44">
        <v>150</v>
      </c>
      <c r="B42" s="66">
        <v>2376151.6719999998</v>
      </c>
      <c r="C42" s="66">
        <v>5971948.227</v>
      </c>
      <c r="D42" s="66">
        <v>97.123000000000005</v>
      </c>
      <c r="E42" s="45" t="s">
        <v>21</v>
      </c>
      <c r="F42" s="30">
        <v>97.262</v>
      </c>
      <c r="G42" s="30"/>
      <c r="H42" s="30"/>
      <c r="I42" s="30"/>
      <c r="J42" s="30">
        <v>97.078000000000003</v>
      </c>
      <c r="K42" s="30">
        <v>97.298000000000002</v>
      </c>
      <c r="L42" s="30">
        <v>97.165999999999997</v>
      </c>
      <c r="M42" s="66">
        <v>97.179000000000002</v>
      </c>
      <c r="N42" s="30">
        <v>97.117999999999995</v>
      </c>
      <c r="O42" s="66">
        <v>97.161500000000004</v>
      </c>
      <c r="P42" s="69">
        <v>97.23</v>
      </c>
      <c r="Q42" s="66">
        <v>97.355000000000004</v>
      </c>
      <c r="R42" s="66">
        <v>97.26</v>
      </c>
      <c r="S42" s="66">
        <v>96.968000000000004</v>
      </c>
      <c r="T42" s="66">
        <v>97.123000000000005</v>
      </c>
      <c r="U42" s="30"/>
      <c r="V42" s="30"/>
      <c r="W42" s="32">
        <f t="shared" si="0"/>
        <v>8.7999999999993861E-2</v>
      </c>
      <c r="X42" s="68">
        <f t="shared" si="1"/>
        <v>-4.8000000000001819E-2</v>
      </c>
      <c r="Y42" s="68">
        <f t="shared" si="2"/>
        <v>0.11200000000000898</v>
      </c>
      <c r="Z42" s="68">
        <f t="shared" si="3"/>
        <v>3.0000000000001137E-2</v>
      </c>
      <c r="AA42" s="68">
        <f t="shared" si="4"/>
        <v>-0.13700000000000045</v>
      </c>
      <c r="AB42" s="77">
        <f t="shared" si="14"/>
        <v>-1.9857142857142258E-2</v>
      </c>
      <c r="AC42" s="49"/>
      <c r="AD42" s="31"/>
      <c r="AE42" s="68">
        <f t="shared" si="7"/>
        <v>-0.11899999999999977</v>
      </c>
      <c r="AF42" s="68">
        <f t="shared" si="8"/>
        <v>-1.7499999999998295E-2</v>
      </c>
      <c r="AG42" s="68">
        <f t="shared" si="9"/>
        <v>0.19350000000000023</v>
      </c>
      <c r="AH42" s="68">
        <f t="shared" si="15"/>
        <v>-0.38700000000000045</v>
      </c>
      <c r="AI42" s="67">
        <f>(S42-K42)/4</f>
        <v>-8.2499999999999574E-2</v>
      </c>
      <c r="AJ42" s="68">
        <f t="shared" si="12"/>
        <v>0.15500000000000114</v>
      </c>
      <c r="AK42"/>
    </row>
    <row r="43" spans="1:37" x14ac:dyDescent="0.25">
      <c r="A43" s="3">
        <v>152</v>
      </c>
      <c r="B43" s="66">
        <v>2322364.1609999998</v>
      </c>
      <c r="C43" s="66">
        <v>6025789.0530000003</v>
      </c>
      <c r="D43" s="66">
        <v>83.983000000000004</v>
      </c>
      <c r="E43" s="11" t="s">
        <v>22</v>
      </c>
      <c r="F43" s="30">
        <v>84.683999999999997</v>
      </c>
      <c r="G43" s="30">
        <v>84.671000000000006</v>
      </c>
      <c r="H43" s="30">
        <v>84.611999999999995</v>
      </c>
      <c r="I43" s="30">
        <v>84.653999999999996</v>
      </c>
      <c r="J43" s="30">
        <v>84.51</v>
      </c>
      <c r="K43" s="30">
        <v>84.656000000000006</v>
      </c>
      <c r="L43" s="30">
        <v>84.543999999999997</v>
      </c>
      <c r="M43" s="66">
        <v>84.361999999999995</v>
      </c>
      <c r="N43" s="30">
        <v>84.082999999999998</v>
      </c>
      <c r="O43" s="66">
        <v>84.072999999999993</v>
      </c>
      <c r="P43" s="66">
        <v>84.046000000000006</v>
      </c>
      <c r="Q43" s="66">
        <v>84.069000000000003</v>
      </c>
      <c r="R43" s="66">
        <v>84.04</v>
      </c>
      <c r="S43" s="66">
        <v>83.878</v>
      </c>
      <c r="T43" s="66">
        <v>83.983000000000004</v>
      </c>
      <c r="U43" s="30">
        <f>H43-F43</f>
        <v>-7.2000000000002728E-2</v>
      </c>
      <c r="V43" s="30">
        <f t="shared" ref="V43:V52" si="33">J43-H43</f>
        <v>-0.10199999999998965</v>
      </c>
      <c r="W43" s="32">
        <f t="shared" si="0"/>
        <v>3.3999999999991815E-2</v>
      </c>
      <c r="X43" s="68">
        <f t="shared" si="1"/>
        <v>-0.46099999999999852</v>
      </c>
      <c r="Y43" s="68">
        <f t="shared" si="2"/>
        <v>-3.6999999999991928E-2</v>
      </c>
      <c r="Z43" s="68">
        <f t="shared" si="3"/>
        <v>-6.0000000000002274E-3</v>
      </c>
      <c r="AA43" s="68">
        <f t="shared" si="4"/>
        <v>-5.700000000000216E-2</v>
      </c>
      <c r="AB43" s="77">
        <f t="shared" si="14"/>
        <v>-0.1001428571428562</v>
      </c>
      <c r="AC43" s="49">
        <f t="shared" si="6"/>
        <v>-1.7000000000010118E-2</v>
      </c>
      <c r="AD43" s="32">
        <f t="shared" ref="AD43:AD52" si="34">K43-I43</f>
        <v>2.0000000000095497E-3</v>
      </c>
      <c r="AE43" s="68">
        <f t="shared" si="7"/>
        <v>-0.29400000000001114</v>
      </c>
      <c r="AF43" s="68">
        <f t="shared" si="8"/>
        <v>-0.28900000000000148</v>
      </c>
      <c r="AG43" s="68">
        <f t="shared" si="9"/>
        <v>-3.9999999999906777E-3</v>
      </c>
      <c r="AH43" s="68">
        <f t="shared" si="15"/>
        <v>-0.1910000000000025</v>
      </c>
      <c r="AI43" s="68">
        <f t="shared" si="19"/>
        <v>-0.13216666666666774</v>
      </c>
      <c r="AJ43" s="68">
        <f t="shared" si="12"/>
        <v>0.10500000000000398</v>
      </c>
      <c r="AK43"/>
    </row>
    <row r="44" spans="1:37" x14ac:dyDescent="0.25">
      <c r="A44" s="3">
        <v>153</v>
      </c>
      <c r="B44" s="66">
        <v>2183877.2540000002</v>
      </c>
      <c r="C44" s="66">
        <v>6142113.625</v>
      </c>
      <c r="D44" s="66">
        <v>154.03899999999999</v>
      </c>
      <c r="E44" s="11" t="s">
        <v>54</v>
      </c>
      <c r="F44" s="30">
        <v>154.68600000000001</v>
      </c>
      <c r="G44" s="30">
        <v>154.66999999999999</v>
      </c>
      <c r="H44" s="30">
        <v>154.69999999999999</v>
      </c>
      <c r="I44" s="30">
        <v>154.62899999999999</v>
      </c>
      <c r="J44" s="30">
        <v>154.55000000000001</v>
      </c>
      <c r="K44" s="30">
        <v>154.458</v>
      </c>
      <c r="L44" s="30">
        <v>154.46700000000001</v>
      </c>
      <c r="M44" s="66">
        <v>154.31800000000001</v>
      </c>
      <c r="N44" s="30">
        <v>154.23699999999999</v>
      </c>
      <c r="O44" s="66">
        <v>154.24</v>
      </c>
      <c r="P44" s="66">
        <v>154.10499999999999</v>
      </c>
      <c r="Q44" s="66">
        <v>154.09800000000001</v>
      </c>
      <c r="R44" s="66">
        <v>154.1</v>
      </c>
      <c r="S44" s="66">
        <v>154.15899999999999</v>
      </c>
      <c r="T44" s="66">
        <v>154.03899999999999</v>
      </c>
      <c r="U44" s="30">
        <f t="shared" ref="U44:U52" si="35">H44-F44</f>
        <v>1.3999999999981583E-2</v>
      </c>
      <c r="V44" s="30">
        <f t="shared" si="33"/>
        <v>-0.14999999999997726</v>
      </c>
      <c r="W44" s="32">
        <f t="shared" si="0"/>
        <v>-8.2999999999998408E-2</v>
      </c>
      <c r="X44" s="68">
        <f t="shared" si="1"/>
        <v>-0.23000000000001819</v>
      </c>
      <c r="Y44" s="68">
        <f t="shared" si="2"/>
        <v>-0.132000000000005</v>
      </c>
      <c r="Z44" s="68">
        <f t="shared" si="3"/>
        <v>-4.9999999999954525E-3</v>
      </c>
      <c r="AA44" s="68">
        <f t="shared" si="4"/>
        <v>-6.1000000000007049E-2</v>
      </c>
      <c r="AB44" s="77">
        <f t="shared" si="14"/>
        <v>-9.242857142857426E-2</v>
      </c>
      <c r="AC44" s="49">
        <f t="shared" si="6"/>
        <v>-4.0999999999996817E-2</v>
      </c>
      <c r="AD44" s="32">
        <f t="shared" si="34"/>
        <v>-0.17099999999999227</v>
      </c>
      <c r="AE44" s="68">
        <f t="shared" si="7"/>
        <v>-0.13999999999998636</v>
      </c>
      <c r="AF44" s="68">
        <f t="shared" si="8"/>
        <v>-7.8000000000002956E-2</v>
      </c>
      <c r="AG44" s="68">
        <f t="shared" si="9"/>
        <v>-0.14199999999999591</v>
      </c>
      <c r="AH44" s="68">
        <f t="shared" si="15"/>
        <v>6.0999999999978627E-2</v>
      </c>
      <c r="AI44" s="68">
        <f t="shared" si="19"/>
        <v>-8.5166666666665947E-2</v>
      </c>
      <c r="AJ44" s="68">
        <f t="shared" si="12"/>
        <v>-0.12000000000000455</v>
      </c>
      <c r="AK44"/>
    </row>
    <row r="45" spans="1:37" x14ac:dyDescent="0.25">
      <c r="A45" s="3">
        <v>154</v>
      </c>
      <c r="B45" s="66">
        <v>2149040.159</v>
      </c>
      <c r="C45" s="66">
        <v>6261382.7280000001</v>
      </c>
      <c r="D45" s="66">
        <v>229.65199999999999</v>
      </c>
      <c r="E45" s="11" t="s">
        <v>65</v>
      </c>
      <c r="F45" s="30">
        <v>229.93899999999999</v>
      </c>
      <c r="G45" s="30">
        <v>229.84200000000001</v>
      </c>
      <c r="H45" s="30">
        <v>229.90100000000001</v>
      </c>
      <c r="I45" s="30">
        <v>229.84200000000001</v>
      </c>
      <c r="J45" s="30">
        <v>229.78</v>
      </c>
      <c r="K45" s="30">
        <v>229.77099999999999</v>
      </c>
      <c r="L45" s="30">
        <v>229.90299999999999</v>
      </c>
      <c r="M45" s="66">
        <v>229.61</v>
      </c>
      <c r="N45" s="30">
        <v>229.76400000000001</v>
      </c>
      <c r="O45" s="66">
        <v>229.58799999999999</v>
      </c>
      <c r="P45" s="66">
        <v>229.625</v>
      </c>
      <c r="Q45" s="66">
        <v>229.60300000000001</v>
      </c>
      <c r="R45" s="66">
        <v>229.61</v>
      </c>
      <c r="S45" s="66">
        <v>229.73699999999999</v>
      </c>
      <c r="T45" s="66">
        <v>229.65199999999999</v>
      </c>
      <c r="U45" s="30">
        <f t="shared" si="35"/>
        <v>-3.7999999999982492E-2</v>
      </c>
      <c r="V45" s="30">
        <f t="shared" si="33"/>
        <v>-0.12100000000000932</v>
      </c>
      <c r="W45" s="32">
        <f t="shared" si="0"/>
        <v>0.12299999999999045</v>
      </c>
      <c r="X45" s="68">
        <f t="shared" si="1"/>
        <v>-0.13899999999998158</v>
      </c>
      <c r="Y45" s="68">
        <f t="shared" si="2"/>
        <v>-0.13900000000001</v>
      </c>
      <c r="Z45" s="68">
        <f t="shared" si="3"/>
        <v>-1.4999999999986358E-2</v>
      </c>
      <c r="AA45" s="68">
        <f t="shared" si="4"/>
        <v>4.199999999997317E-2</v>
      </c>
      <c r="AB45" s="77">
        <f t="shared" si="14"/>
        <v>-4.1000000000000876E-2</v>
      </c>
      <c r="AC45" s="49">
        <f t="shared" si="6"/>
        <v>0</v>
      </c>
      <c r="AD45" s="32">
        <f t="shared" si="34"/>
        <v>-7.1000000000026375E-2</v>
      </c>
      <c r="AE45" s="68">
        <f t="shared" si="7"/>
        <v>-0.16099999999997294</v>
      </c>
      <c r="AF45" s="68">
        <f t="shared" si="8"/>
        <v>-2.2000000000019782E-2</v>
      </c>
      <c r="AG45" s="68">
        <f t="shared" si="9"/>
        <v>1.5000000000014779E-2</v>
      </c>
      <c r="AH45" s="68">
        <f t="shared" si="15"/>
        <v>0.13399999999998613</v>
      </c>
      <c r="AI45" s="68">
        <f t="shared" si="19"/>
        <v>-1.750000000000303E-2</v>
      </c>
      <c r="AJ45" s="68">
        <f t="shared" si="12"/>
        <v>-8.5000000000007958E-2</v>
      </c>
      <c r="AK45"/>
    </row>
    <row r="46" spans="1:37" x14ac:dyDescent="0.25">
      <c r="A46" s="3">
        <v>155</v>
      </c>
      <c r="B46" s="66">
        <v>2319104.4849999999</v>
      </c>
      <c r="C46" s="66">
        <v>6078482.2829999998</v>
      </c>
      <c r="D46" s="66">
        <v>109.19499999999999</v>
      </c>
      <c r="E46" s="11" t="s">
        <v>66</v>
      </c>
      <c r="F46" s="30">
        <v>110.751</v>
      </c>
      <c r="G46" s="30">
        <v>110.697</v>
      </c>
      <c r="H46" s="30">
        <v>110.488</v>
      </c>
      <c r="I46" s="30">
        <v>110.51</v>
      </c>
      <c r="J46" s="30">
        <v>110.42</v>
      </c>
      <c r="K46" s="30">
        <v>110.24</v>
      </c>
      <c r="L46" s="30">
        <v>110.169</v>
      </c>
      <c r="M46" s="66">
        <v>109.723</v>
      </c>
      <c r="N46" s="30">
        <v>109.60899999999999</v>
      </c>
      <c r="O46" s="66">
        <v>109.55500000000001</v>
      </c>
      <c r="P46" s="66">
        <v>109.363</v>
      </c>
      <c r="Q46" s="66">
        <v>109.41800000000001</v>
      </c>
      <c r="R46" s="66">
        <v>109.39</v>
      </c>
      <c r="S46" s="66">
        <v>109.10299999999999</v>
      </c>
      <c r="T46" s="66">
        <v>109.19499999999999</v>
      </c>
      <c r="U46" s="30">
        <f t="shared" si="35"/>
        <v>-0.26300000000000523</v>
      </c>
      <c r="V46" s="30">
        <f t="shared" si="33"/>
        <v>-6.799999999999784E-2</v>
      </c>
      <c r="W46" s="32">
        <f t="shared" si="0"/>
        <v>-0.25100000000000477</v>
      </c>
      <c r="X46" s="68">
        <f t="shared" si="1"/>
        <v>-0.56000000000000227</v>
      </c>
      <c r="Y46" s="68">
        <f t="shared" si="2"/>
        <v>-0.24599999999999511</v>
      </c>
      <c r="Z46" s="68">
        <f t="shared" si="3"/>
        <v>2.7000000000001023E-2</v>
      </c>
      <c r="AA46" s="68">
        <f t="shared" si="4"/>
        <v>-0.19500000000000739</v>
      </c>
      <c r="AB46" s="77">
        <f t="shared" si="14"/>
        <v>-0.22228571428571595</v>
      </c>
      <c r="AC46" s="49">
        <f t="shared" si="6"/>
        <v>-0.18699999999999761</v>
      </c>
      <c r="AD46" s="32">
        <f t="shared" si="34"/>
        <v>-0.27000000000001023</v>
      </c>
      <c r="AE46" s="68">
        <f t="shared" si="7"/>
        <v>-0.51699999999999591</v>
      </c>
      <c r="AF46" s="68">
        <f t="shared" si="8"/>
        <v>-0.16799999999999216</v>
      </c>
      <c r="AG46" s="68">
        <f t="shared" si="9"/>
        <v>-0.13700000000000045</v>
      </c>
      <c r="AH46" s="68">
        <f t="shared" si="15"/>
        <v>-0.31500000000001194</v>
      </c>
      <c r="AI46" s="68">
        <f t="shared" si="19"/>
        <v>-0.26566666666666805</v>
      </c>
      <c r="AJ46" s="68">
        <f t="shared" si="12"/>
        <v>9.1999999999998749E-2</v>
      </c>
      <c r="AK46"/>
    </row>
    <row r="47" spans="1:37" x14ac:dyDescent="0.25">
      <c r="A47" s="3">
        <v>156</v>
      </c>
      <c r="B47" s="66">
        <v>2292291.9679999999</v>
      </c>
      <c r="C47" s="66">
        <v>6098548.6339999996</v>
      </c>
      <c r="D47" s="66">
        <v>110.884</v>
      </c>
      <c r="E47" s="11" t="s">
        <v>67</v>
      </c>
      <c r="F47" s="30">
        <v>113.563</v>
      </c>
      <c r="G47" s="30">
        <v>113.199</v>
      </c>
      <c r="H47" s="30">
        <v>113.01300000000001</v>
      </c>
      <c r="I47" s="30">
        <v>112.643</v>
      </c>
      <c r="J47" s="30">
        <v>112.54</v>
      </c>
      <c r="K47" s="30">
        <v>112.17</v>
      </c>
      <c r="L47" s="30">
        <v>112.129</v>
      </c>
      <c r="M47" s="66">
        <v>111.652</v>
      </c>
      <c r="N47" s="30">
        <v>111.482</v>
      </c>
      <c r="O47" s="66">
        <v>111.29600000000001</v>
      </c>
      <c r="P47" s="66">
        <v>111.19199999999999</v>
      </c>
      <c r="Q47" s="66">
        <v>111.196</v>
      </c>
      <c r="R47" s="66">
        <v>111.2</v>
      </c>
      <c r="S47" s="66">
        <v>110.81699999999999</v>
      </c>
      <c r="T47" s="66">
        <v>110.884</v>
      </c>
      <c r="U47" s="30">
        <f t="shared" si="35"/>
        <v>-0.54999999999999716</v>
      </c>
      <c r="V47" s="30">
        <f t="shared" si="33"/>
        <v>-0.47299999999999898</v>
      </c>
      <c r="W47" s="32">
        <f t="shared" si="0"/>
        <v>-0.41100000000000136</v>
      </c>
      <c r="X47" s="68">
        <f t="shared" si="1"/>
        <v>-0.64700000000000557</v>
      </c>
      <c r="Y47" s="68">
        <f t="shared" si="2"/>
        <v>-0.29000000000000625</v>
      </c>
      <c r="Z47" s="68">
        <f t="shared" si="3"/>
        <v>8.0000000000097771E-3</v>
      </c>
      <c r="AA47" s="68">
        <f t="shared" si="4"/>
        <v>-0.3160000000000025</v>
      </c>
      <c r="AB47" s="77">
        <f t="shared" si="14"/>
        <v>-0.38271428571428601</v>
      </c>
      <c r="AC47" s="49">
        <f t="shared" si="6"/>
        <v>-0.55599999999999739</v>
      </c>
      <c r="AD47" s="32">
        <f t="shared" si="34"/>
        <v>-0.47299999999999898</v>
      </c>
      <c r="AE47" s="68">
        <f t="shared" si="7"/>
        <v>-0.51800000000000068</v>
      </c>
      <c r="AF47" s="68">
        <f t="shared" si="8"/>
        <v>-0.35599999999999454</v>
      </c>
      <c r="AG47" s="68">
        <f t="shared" si="9"/>
        <v>-0.10000000000000853</v>
      </c>
      <c r="AH47" s="68">
        <f t="shared" si="15"/>
        <v>-0.37900000000000489</v>
      </c>
      <c r="AI47" s="68">
        <f t="shared" si="19"/>
        <v>-0.39700000000000085</v>
      </c>
      <c r="AJ47" s="68">
        <f t="shared" si="12"/>
        <v>6.7000000000007276E-2</v>
      </c>
      <c r="AK47"/>
    </row>
    <row r="48" spans="1:37" x14ac:dyDescent="0.25">
      <c r="A48" s="3">
        <v>157</v>
      </c>
      <c r="B48" s="66">
        <v>2263167.5959999999</v>
      </c>
      <c r="C48" s="66">
        <v>6102759.1310000001</v>
      </c>
      <c r="D48" s="66">
        <v>113.41800000000001</v>
      </c>
      <c r="E48" s="11" t="s">
        <v>68</v>
      </c>
      <c r="F48" s="30">
        <v>114.879</v>
      </c>
      <c r="G48" s="30">
        <v>114.828</v>
      </c>
      <c r="H48" s="30">
        <v>114.71299999999999</v>
      </c>
      <c r="I48" s="30">
        <v>114.584</v>
      </c>
      <c r="J48" s="30">
        <v>114.5</v>
      </c>
      <c r="K48" s="30">
        <v>114.37</v>
      </c>
      <c r="L48" s="30">
        <v>114.316</v>
      </c>
      <c r="M48" s="66">
        <v>114.10899999999999</v>
      </c>
      <c r="N48" s="30">
        <v>113.947</v>
      </c>
      <c r="O48" s="66">
        <v>113.92400000000001</v>
      </c>
      <c r="P48" s="66">
        <v>113.741</v>
      </c>
      <c r="Q48" s="66">
        <v>113.62</v>
      </c>
      <c r="R48" s="66">
        <v>113.61</v>
      </c>
      <c r="S48" s="66">
        <v>113.447</v>
      </c>
      <c r="T48" s="66">
        <v>113.41800000000001</v>
      </c>
      <c r="U48" s="30">
        <f t="shared" si="35"/>
        <v>-0.16600000000001103</v>
      </c>
      <c r="V48" s="30">
        <f t="shared" si="33"/>
        <v>-0.21299999999999386</v>
      </c>
      <c r="W48" s="32">
        <f t="shared" si="0"/>
        <v>-0.1839999999999975</v>
      </c>
      <c r="X48" s="68">
        <f t="shared" si="1"/>
        <v>-0.36899999999999977</v>
      </c>
      <c r="Y48" s="68">
        <f t="shared" si="2"/>
        <v>-0.20600000000000307</v>
      </c>
      <c r="Z48" s="68">
        <f t="shared" si="3"/>
        <v>-0.13100000000000023</v>
      </c>
      <c r="AA48" s="68">
        <f t="shared" si="4"/>
        <v>-0.19199999999999307</v>
      </c>
      <c r="AB48" s="77">
        <f t="shared" si="14"/>
        <v>-0.20871428571428549</v>
      </c>
      <c r="AC48" s="49">
        <f t="shared" si="6"/>
        <v>-0.24399999999999977</v>
      </c>
      <c r="AD48" s="32">
        <f t="shared" si="34"/>
        <v>-0.21399999999999864</v>
      </c>
      <c r="AE48" s="68">
        <f t="shared" si="7"/>
        <v>-0.26100000000000989</v>
      </c>
      <c r="AF48" s="68">
        <f t="shared" si="8"/>
        <v>-0.18499999999998806</v>
      </c>
      <c r="AG48" s="68">
        <f t="shared" si="9"/>
        <v>-0.30400000000000205</v>
      </c>
      <c r="AH48" s="68">
        <f t="shared" si="15"/>
        <v>-0.17300000000000182</v>
      </c>
      <c r="AI48" s="68">
        <f t="shared" si="19"/>
        <v>-0.23016666666666671</v>
      </c>
      <c r="AJ48" s="68">
        <f t="shared" si="12"/>
        <v>-2.8999999999996362E-2</v>
      </c>
      <c r="AK48"/>
    </row>
    <row r="49" spans="1:37" x14ac:dyDescent="0.25">
      <c r="A49" s="3">
        <v>158</v>
      </c>
      <c r="B49" s="66">
        <v>2198310.1370000001</v>
      </c>
      <c r="C49" s="66">
        <v>6154768.9500000002</v>
      </c>
      <c r="D49" s="66">
        <v>149.499</v>
      </c>
      <c r="E49" s="11" t="s">
        <v>69</v>
      </c>
      <c r="F49" s="30">
        <v>150.68299999999999</v>
      </c>
      <c r="G49" s="30">
        <v>150.602</v>
      </c>
      <c r="H49" s="30">
        <v>150.661</v>
      </c>
      <c r="I49" s="30">
        <v>150.547</v>
      </c>
      <c r="J49" s="30">
        <v>150.44999999999999</v>
      </c>
      <c r="K49" s="30">
        <v>150.30000000000001</v>
      </c>
      <c r="L49" s="30">
        <v>150.279</v>
      </c>
      <c r="M49" s="66">
        <v>150.023</v>
      </c>
      <c r="N49" s="30">
        <v>149.964</v>
      </c>
      <c r="O49" s="66">
        <v>149.94399999999999</v>
      </c>
      <c r="P49" s="66">
        <v>149.732</v>
      </c>
      <c r="Q49" s="66">
        <v>149.602</v>
      </c>
      <c r="R49" s="66">
        <v>149.65</v>
      </c>
      <c r="S49" s="66">
        <v>149.63</v>
      </c>
      <c r="T49" s="66">
        <v>149.499</v>
      </c>
      <c r="U49" s="30">
        <f t="shared" si="35"/>
        <v>-2.199999999999136E-2</v>
      </c>
      <c r="V49" s="30">
        <f t="shared" si="33"/>
        <v>-0.21100000000001273</v>
      </c>
      <c r="W49" s="32">
        <f t="shared" si="0"/>
        <v>-0.17099999999999227</v>
      </c>
      <c r="X49" s="68">
        <f t="shared" si="1"/>
        <v>-0.31499999999999773</v>
      </c>
      <c r="Y49" s="68">
        <f t="shared" si="2"/>
        <v>-0.23199999999999932</v>
      </c>
      <c r="Z49" s="68">
        <f t="shared" si="3"/>
        <v>-8.1999999999993634E-2</v>
      </c>
      <c r="AA49" s="68">
        <f t="shared" si="4"/>
        <v>-0.15100000000001046</v>
      </c>
      <c r="AB49" s="77">
        <f t="shared" si="14"/>
        <v>-0.16914285714285679</v>
      </c>
      <c r="AC49" s="49">
        <f t="shared" si="6"/>
        <v>-5.5000000000006821E-2</v>
      </c>
      <c r="AD49" s="32">
        <f t="shared" si="34"/>
        <v>-0.24699999999998568</v>
      </c>
      <c r="AE49" s="68">
        <f t="shared" si="7"/>
        <v>-0.27700000000001523</v>
      </c>
      <c r="AF49" s="68">
        <f t="shared" si="8"/>
        <v>-7.9000000000007731E-2</v>
      </c>
      <c r="AG49" s="68">
        <f t="shared" si="9"/>
        <v>-0.34199999999998454</v>
      </c>
      <c r="AH49" s="68">
        <f t="shared" si="15"/>
        <v>2.7999999999991587E-2</v>
      </c>
      <c r="AI49" s="68">
        <f t="shared" si="19"/>
        <v>-0.16200000000000139</v>
      </c>
      <c r="AJ49" s="68">
        <f t="shared" si="12"/>
        <v>-0.13100000000000023</v>
      </c>
      <c r="AK49"/>
    </row>
    <row r="50" spans="1:37" x14ac:dyDescent="0.25">
      <c r="A50" s="3">
        <v>159</v>
      </c>
      <c r="B50" s="66">
        <v>2186287.736</v>
      </c>
      <c r="C50" s="66">
        <v>6159874.9529999997</v>
      </c>
      <c r="D50" s="66">
        <v>150.88900000000001</v>
      </c>
      <c r="E50" s="11" t="s">
        <v>23</v>
      </c>
      <c r="F50" s="30">
        <v>151.73699999999999</v>
      </c>
      <c r="G50" s="30">
        <v>151.67400000000001</v>
      </c>
      <c r="H50" s="30">
        <v>151.74799999999999</v>
      </c>
      <c r="I50" s="30">
        <v>151.63499999999999</v>
      </c>
      <c r="J50" s="30">
        <v>151.57</v>
      </c>
      <c r="K50" s="30">
        <v>151.44</v>
      </c>
      <c r="L50" s="30">
        <v>151.447</v>
      </c>
      <c r="M50" s="66">
        <v>151.274</v>
      </c>
      <c r="N50" s="30">
        <v>151.17400000000001</v>
      </c>
      <c r="O50" s="66">
        <v>151.184</v>
      </c>
      <c r="P50" s="66">
        <v>150.995</v>
      </c>
      <c r="Q50" s="66">
        <v>150.946</v>
      </c>
      <c r="R50" s="66">
        <v>150.99</v>
      </c>
      <c r="S50" s="66">
        <v>151.005</v>
      </c>
      <c r="T50" s="66">
        <v>150.88900000000001</v>
      </c>
      <c r="U50" s="30">
        <f t="shared" si="35"/>
        <v>1.099999999999568E-2</v>
      </c>
      <c r="V50" s="30">
        <f t="shared" si="33"/>
        <v>-0.17799999999999727</v>
      </c>
      <c r="W50" s="32">
        <f t="shared" si="0"/>
        <v>-0.12299999999999045</v>
      </c>
      <c r="X50" s="68">
        <f t="shared" si="1"/>
        <v>-0.27299999999999613</v>
      </c>
      <c r="Y50" s="68">
        <f t="shared" si="2"/>
        <v>-0.17900000000000205</v>
      </c>
      <c r="Z50" s="68">
        <f t="shared" si="3"/>
        <v>-4.9999999999954525E-3</v>
      </c>
      <c r="AA50" s="68">
        <f t="shared" si="4"/>
        <v>-0.10099999999999909</v>
      </c>
      <c r="AB50" s="77">
        <f t="shared" si="14"/>
        <v>-0.12114285714285497</v>
      </c>
      <c r="AC50" s="49">
        <f t="shared" si="6"/>
        <v>-3.9000000000015689E-2</v>
      </c>
      <c r="AD50" s="32">
        <f t="shared" si="34"/>
        <v>-0.19499999999999318</v>
      </c>
      <c r="AE50" s="68">
        <f t="shared" si="7"/>
        <v>-0.16599999999999682</v>
      </c>
      <c r="AF50" s="68">
        <f t="shared" si="8"/>
        <v>-9.0000000000003411E-2</v>
      </c>
      <c r="AG50" s="68">
        <f t="shared" si="9"/>
        <v>-0.23799999999999955</v>
      </c>
      <c r="AH50" s="68">
        <f t="shared" si="15"/>
        <v>5.8999999999997499E-2</v>
      </c>
      <c r="AI50" s="68">
        <f t="shared" si="19"/>
        <v>-0.11150000000000186</v>
      </c>
      <c r="AJ50" s="68">
        <f t="shared" si="12"/>
        <v>-0.11599999999998545</v>
      </c>
      <c r="AK50"/>
    </row>
    <row r="51" spans="1:37" x14ac:dyDescent="0.25">
      <c r="A51" s="17" t="s">
        <v>98</v>
      </c>
      <c r="B51" s="95">
        <v>2184391.4040000001</v>
      </c>
      <c r="C51" s="95">
        <v>6227465.2939999998</v>
      </c>
      <c r="D51" s="95">
        <v>215.279</v>
      </c>
      <c r="E51" s="20" t="s">
        <v>70</v>
      </c>
      <c r="F51" s="30">
        <v>214.363</v>
      </c>
      <c r="G51" s="30">
        <v>214.267</v>
      </c>
      <c r="H51" s="30">
        <v>214.31200000000001</v>
      </c>
      <c r="I51" s="30">
        <v>214.24299999999999</v>
      </c>
      <c r="J51" s="30">
        <v>214.13</v>
      </c>
      <c r="K51" s="30">
        <v>213.99799999999999</v>
      </c>
      <c r="L51" s="34">
        <v>214.02099999999999</v>
      </c>
      <c r="M51" s="66">
        <v>213.84</v>
      </c>
      <c r="N51" s="34">
        <v>213.827</v>
      </c>
      <c r="O51" s="69">
        <v>213.71299999999999</v>
      </c>
      <c r="P51" s="77">
        <f>215.38-1.663</f>
        <v>213.71699999999998</v>
      </c>
      <c r="Q51" s="66">
        <f>215.33-1.663</f>
        <v>213.667</v>
      </c>
      <c r="R51" s="66">
        <f>215.34-1.663</f>
        <v>213.67699999999999</v>
      </c>
      <c r="S51" s="66">
        <f>215.358-1.663</f>
        <v>213.69499999999999</v>
      </c>
      <c r="T51" s="66">
        <f>215.28-1.663</f>
        <v>213.61699999999999</v>
      </c>
      <c r="U51" s="30">
        <f t="shared" si="35"/>
        <v>-5.0999999999987722E-2</v>
      </c>
      <c r="V51" s="30">
        <f t="shared" si="33"/>
        <v>-0.18200000000001637</v>
      </c>
      <c r="W51" s="32">
        <f t="shared" si="0"/>
        <v>-0.10900000000000887</v>
      </c>
      <c r="X51" s="68">
        <f t="shared" si="1"/>
        <v>-0.1939999999999884</v>
      </c>
      <c r="Y51" s="68">
        <f t="shared" si="2"/>
        <v>-0.11000000000001364</v>
      </c>
      <c r="Z51" s="68">
        <f t="shared" si="3"/>
        <v>-3.9999999999992042E-2</v>
      </c>
      <c r="AA51" s="68">
        <f t="shared" si="4"/>
        <v>-6.0000000000002274E-2</v>
      </c>
      <c r="AB51" s="77">
        <f t="shared" si="14"/>
        <v>-0.1065714285714299</v>
      </c>
      <c r="AC51" s="49">
        <f t="shared" si="6"/>
        <v>-2.4000000000000909E-2</v>
      </c>
      <c r="AD51" s="32">
        <f t="shared" si="34"/>
        <v>-0.24500000000000455</v>
      </c>
      <c r="AE51" s="68">
        <f t="shared" si="7"/>
        <v>-0.15799999999998704</v>
      </c>
      <c r="AF51" s="68">
        <f t="shared" si="8"/>
        <v>-0.12700000000000955</v>
      </c>
      <c r="AG51" s="68">
        <f t="shared" si="9"/>
        <v>-4.5999999999992269E-2</v>
      </c>
      <c r="AH51" s="68">
        <f t="shared" si="15"/>
        <v>2.7999999999991587E-2</v>
      </c>
      <c r="AI51" s="68">
        <f t="shared" si="19"/>
        <v>-9.5333333333333783E-2</v>
      </c>
      <c r="AJ51" s="68">
        <f t="shared" si="12"/>
        <v>-7.8000000000002956E-2</v>
      </c>
      <c r="AK51"/>
    </row>
    <row r="52" spans="1:37" x14ac:dyDescent="0.25">
      <c r="A52" s="3">
        <v>162</v>
      </c>
      <c r="B52" s="66">
        <v>2284179.4029999999</v>
      </c>
      <c r="C52" s="66">
        <v>6121191.3959999997</v>
      </c>
      <c r="D52" s="66">
        <v>119.372</v>
      </c>
      <c r="E52" s="11" t="s">
        <v>24</v>
      </c>
      <c r="F52" s="30">
        <v>121.96899999999999</v>
      </c>
      <c r="G52" s="30">
        <v>121.655</v>
      </c>
      <c r="H52" s="30">
        <v>121.504</v>
      </c>
      <c r="I52" s="30">
        <v>121.001</v>
      </c>
      <c r="J52" s="30">
        <v>120.83</v>
      </c>
      <c r="K52" s="30">
        <v>120.529</v>
      </c>
      <c r="L52" s="30">
        <v>120.518</v>
      </c>
      <c r="M52" s="66">
        <v>119.934</v>
      </c>
      <c r="N52" s="30">
        <v>119.86499999999999</v>
      </c>
      <c r="O52" s="66">
        <v>119.78100000000001</v>
      </c>
      <c r="P52" s="66">
        <v>119.61</v>
      </c>
      <c r="Q52" s="66">
        <v>119.53400000000001</v>
      </c>
      <c r="R52" s="66">
        <v>119.54</v>
      </c>
      <c r="S52" s="66">
        <v>119.342</v>
      </c>
      <c r="T52" s="66">
        <v>119.372</v>
      </c>
      <c r="U52" s="30">
        <f t="shared" si="35"/>
        <v>-0.4649999999999892</v>
      </c>
      <c r="V52" s="30">
        <f t="shared" si="33"/>
        <v>-0.67400000000000659</v>
      </c>
      <c r="W52" s="32">
        <f t="shared" si="0"/>
        <v>-0.31199999999999761</v>
      </c>
      <c r="X52" s="68">
        <f t="shared" si="1"/>
        <v>-0.6530000000000058</v>
      </c>
      <c r="Y52" s="68">
        <f t="shared" si="2"/>
        <v>-0.25499999999999545</v>
      </c>
      <c r="Z52" s="68">
        <f t="shared" si="3"/>
        <v>-6.9999999999993179E-2</v>
      </c>
      <c r="AA52" s="68">
        <f t="shared" si="4"/>
        <v>-0.16800000000000637</v>
      </c>
      <c r="AB52" s="77">
        <f t="shared" si="14"/>
        <v>-0.37099999999999916</v>
      </c>
      <c r="AC52" s="49">
        <f t="shared" si="6"/>
        <v>-0.65399999999999636</v>
      </c>
      <c r="AD52" s="32">
        <f t="shared" si="34"/>
        <v>-0.47200000000000841</v>
      </c>
      <c r="AE52" s="68">
        <f t="shared" si="7"/>
        <v>-0.59499999999999886</v>
      </c>
      <c r="AF52" s="68">
        <f t="shared" si="8"/>
        <v>-0.15299999999999159</v>
      </c>
      <c r="AG52" s="68">
        <f t="shared" si="9"/>
        <v>-0.24699999999999989</v>
      </c>
      <c r="AH52" s="68">
        <f t="shared" si="15"/>
        <v>-0.19200000000000728</v>
      </c>
      <c r="AI52" s="68">
        <f t="shared" si="19"/>
        <v>-0.3855000000000004</v>
      </c>
      <c r="AJ52" s="68">
        <f t="shared" si="12"/>
        <v>3.0000000000001137E-2</v>
      </c>
      <c r="AK52"/>
    </row>
    <row r="53" spans="1:37" s="64" customFormat="1" x14ac:dyDescent="0.25">
      <c r="A53" s="3">
        <v>165</v>
      </c>
      <c r="B53" s="66">
        <v>2210796.5890000002</v>
      </c>
      <c r="C53" s="66">
        <v>6330511.5669999998</v>
      </c>
      <c r="D53" s="66">
        <v>372.654</v>
      </c>
      <c r="E53" s="11" t="s">
        <v>102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>
        <v>372.74</v>
      </c>
      <c r="S53" s="66">
        <v>372.68900000000002</v>
      </c>
      <c r="T53" s="66">
        <v>372.654</v>
      </c>
      <c r="U53" s="66"/>
      <c r="V53" s="66"/>
      <c r="W53" s="68"/>
      <c r="X53" s="68"/>
      <c r="Y53" s="68"/>
      <c r="Z53" s="68" t="s">
        <v>103</v>
      </c>
      <c r="AA53" s="68">
        <f t="shared" si="4"/>
        <v>-8.6000000000012733E-2</v>
      </c>
      <c r="AB53" s="77"/>
      <c r="AC53" s="49"/>
      <c r="AD53" s="68"/>
      <c r="AE53" s="68"/>
      <c r="AF53" s="68"/>
      <c r="AG53" s="68"/>
      <c r="AH53" s="68" t="s">
        <v>103</v>
      </c>
      <c r="AI53" s="68"/>
      <c r="AJ53" s="68">
        <f t="shared" si="12"/>
        <v>-3.5000000000025011E-2</v>
      </c>
    </row>
    <row r="54" spans="1:37" x14ac:dyDescent="0.25">
      <c r="A54" s="3">
        <v>170</v>
      </c>
      <c r="B54" s="66">
        <v>2335285.4010000001</v>
      </c>
      <c r="C54" s="66">
        <v>6066326.9570000004</v>
      </c>
      <c r="D54" s="66">
        <v>97.795000000000002</v>
      </c>
      <c r="E54" s="11" t="s">
        <v>71</v>
      </c>
      <c r="F54" s="30"/>
      <c r="G54" s="30"/>
      <c r="H54" s="30"/>
      <c r="I54" s="30"/>
      <c r="J54" s="30">
        <v>98.31</v>
      </c>
      <c r="K54" s="30">
        <v>98.35</v>
      </c>
      <c r="L54" s="30">
        <v>98.218000000000004</v>
      </c>
      <c r="M54" s="66">
        <v>97.980999999999995</v>
      </c>
      <c r="N54" s="30">
        <v>97.887</v>
      </c>
      <c r="O54" s="66">
        <v>97.936000000000007</v>
      </c>
      <c r="P54" s="66">
        <v>97.820999999999998</v>
      </c>
      <c r="Q54" s="66">
        <v>97.933000000000007</v>
      </c>
      <c r="R54" s="66">
        <v>97.9</v>
      </c>
      <c r="S54" s="66">
        <v>97.701999999999998</v>
      </c>
      <c r="T54" s="66">
        <v>97.795000000000002</v>
      </c>
      <c r="U54" s="30"/>
      <c r="V54" s="30"/>
      <c r="W54" s="32">
        <f t="shared" si="0"/>
        <v>-9.1999999999998749E-2</v>
      </c>
      <c r="X54" s="68">
        <f t="shared" si="1"/>
        <v>-0.33100000000000307</v>
      </c>
      <c r="Y54" s="68">
        <f t="shared" si="2"/>
        <v>-6.6000000000002501E-2</v>
      </c>
      <c r="Z54" s="68">
        <f t="shared" si="3"/>
        <v>7.9000000000007731E-2</v>
      </c>
      <c r="AA54" s="68">
        <f t="shared" si="4"/>
        <v>-0.10500000000000398</v>
      </c>
      <c r="AB54" s="88">
        <f>(T54-J54)/5</f>
        <v>-0.10300000000000012</v>
      </c>
      <c r="AC54" s="49"/>
      <c r="AD54" s="31"/>
      <c r="AE54" s="68">
        <f t="shared" si="7"/>
        <v>-0.36899999999999977</v>
      </c>
      <c r="AF54" s="68">
        <f t="shared" si="8"/>
        <v>-4.4999999999987494E-2</v>
      </c>
      <c r="AG54" s="68">
        <f t="shared" si="9"/>
        <v>-3.0000000000001137E-3</v>
      </c>
      <c r="AH54" s="68">
        <f t="shared" si="15"/>
        <v>-0.23100000000000875</v>
      </c>
      <c r="AI54" s="67">
        <f>(S54-K54)/4</f>
        <v>-0.16199999999999903</v>
      </c>
      <c r="AJ54" s="68">
        <f t="shared" si="12"/>
        <v>9.3000000000003524E-2</v>
      </c>
      <c r="AK54"/>
    </row>
    <row r="55" spans="1:37" s="64" customFormat="1" x14ac:dyDescent="0.25">
      <c r="A55" s="17" t="s">
        <v>106</v>
      </c>
      <c r="B55" s="95">
        <v>2203302.7960000001</v>
      </c>
      <c r="C55" s="95">
        <v>6176146.7000000002</v>
      </c>
      <c r="D55" s="95">
        <v>170.166</v>
      </c>
      <c r="E55" s="20" t="s">
        <v>115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>
        <v>159.06299999999999</v>
      </c>
      <c r="R55" s="66">
        <v>159.12</v>
      </c>
      <c r="S55" s="66">
        <v>159.02199999999999</v>
      </c>
      <c r="T55" s="49">
        <f>170.166-11.23</f>
        <v>158.93600000000001</v>
      </c>
      <c r="U55" s="66"/>
      <c r="V55" s="66"/>
      <c r="W55" s="68"/>
      <c r="X55" s="68"/>
      <c r="Y55" s="68"/>
      <c r="Z55" s="68" t="s">
        <v>103</v>
      </c>
      <c r="AA55" s="68">
        <f t="shared" si="4"/>
        <v>-0.1839999999999975</v>
      </c>
      <c r="AB55" s="88">
        <f>(T55-R55)/1</f>
        <v>-0.1839999999999975</v>
      </c>
      <c r="AC55" s="49"/>
      <c r="AD55" s="67"/>
      <c r="AE55" s="68"/>
      <c r="AF55" s="68"/>
      <c r="AG55" s="68"/>
      <c r="AH55" s="68">
        <f t="shared" si="15"/>
        <v>-4.0999999999996817E-2</v>
      </c>
      <c r="AI55" s="67"/>
      <c r="AJ55" s="68">
        <f t="shared" si="12"/>
        <v>-8.5999999999984311E-2</v>
      </c>
    </row>
    <row r="56" spans="1:37" s="64" customFormat="1" x14ac:dyDescent="0.25">
      <c r="A56" s="3">
        <v>202</v>
      </c>
      <c r="B56" s="66">
        <v>2178457.88</v>
      </c>
      <c r="C56" s="66">
        <v>6331655.074</v>
      </c>
      <c r="D56" s="66">
        <v>323.95800000000003</v>
      </c>
      <c r="E56" s="11" t="s">
        <v>53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>
        <v>324</v>
      </c>
      <c r="S56" s="66">
        <v>324.01900000000001</v>
      </c>
      <c r="T56" s="66">
        <v>323.95800000000003</v>
      </c>
      <c r="U56" s="66"/>
      <c r="V56" s="66"/>
      <c r="W56" s="68"/>
      <c r="X56" s="68"/>
      <c r="Y56" s="68"/>
      <c r="Z56" s="68" t="s">
        <v>103</v>
      </c>
      <c r="AA56" s="68">
        <f t="shared" si="4"/>
        <v>-4.199999999997317E-2</v>
      </c>
      <c r="AB56" s="88">
        <f>(T56-R56)/1</f>
        <v>-4.199999999997317E-2</v>
      </c>
      <c r="AC56" s="49"/>
      <c r="AD56" s="67"/>
      <c r="AE56" s="68"/>
      <c r="AF56" s="68"/>
      <c r="AG56" s="68"/>
      <c r="AH56" s="68" t="s">
        <v>103</v>
      </c>
      <c r="AI56" s="67"/>
      <c r="AJ56" s="68">
        <f t="shared" si="12"/>
        <v>-6.0999999999978627E-2</v>
      </c>
    </row>
    <row r="57" spans="1:37" x14ac:dyDescent="0.25">
      <c r="A57" s="3" t="s">
        <v>25</v>
      </c>
      <c r="B57" s="66">
        <v>2224869.0189999999</v>
      </c>
      <c r="C57" s="66">
        <v>6157684.9409999996</v>
      </c>
      <c r="D57" s="66">
        <v>145.06800000000001</v>
      </c>
      <c r="E57" s="11" t="s">
        <v>60</v>
      </c>
      <c r="F57" s="30"/>
      <c r="G57" s="30">
        <v>147.34100000000001</v>
      </c>
      <c r="H57" s="30">
        <v>147.33600000000001</v>
      </c>
      <c r="I57" s="30">
        <v>147.184</v>
      </c>
      <c r="J57" s="30">
        <v>146.96700000000001</v>
      </c>
      <c r="K57" s="30">
        <v>146.685</v>
      </c>
      <c r="L57" s="30">
        <v>146.64500000000001</v>
      </c>
      <c r="M57" s="66">
        <v>146.285</v>
      </c>
      <c r="N57" s="30">
        <v>146.179</v>
      </c>
      <c r="O57" s="66">
        <v>145.917</v>
      </c>
      <c r="P57" s="66">
        <v>145.63900000000001</v>
      </c>
      <c r="Q57" s="66">
        <v>145.392</v>
      </c>
      <c r="R57" s="66">
        <v>145.34</v>
      </c>
      <c r="S57" s="66">
        <v>145.19</v>
      </c>
      <c r="T57" s="66">
        <v>145.06800000000001</v>
      </c>
      <c r="U57" s="31"/>
      <c r="V57" s="30">
        <f t="shared" ref="V57:V59" si="36">J57-H57</f>
        <v>-0.36899999999999977</v>
      </c>
      <c r="W57" s="32">
        <f t="shared" si="0"/>
        <v>-0.32200000000000273</v>
      </c>
      <c r="X57" s="68">
        <f t="shared" si="1"/>
        <v>-0.46600000000000819</v>
      </c>
      <c r="Y57" s="68">
        <f t="shared" si="2"/>
        <v>-0.53999999999999204</v>
      </c>
      <c r="Z57" s="68">
        <f t="shared" si="3"/>
        <v>-0.29900000000000659</v>
      </c>
      <c r="AA57" s="68">
        <f t="shared" si="4"/>
        <v>-0.27199999999999136</v>
      </c>
      <c r="AB57" s="88">
        <f>(T57-H57)/6</f>
        <v>-0.37800000000000011</v>
      </c>
      <c r="AC57" s="49">
        <f t="shared" si="6"/>
        <v>-0.15700000000001069</v>
      </c>
      <c r="AD57" s="32">
        <f t="shared" ref="AD57:AD74" si="37">K57-I57</f>
        <v>-0.49899999999999523</v>
      </c>
      <c r="AE57" s="68">
        <f t="shared" si="7"/>
        <v>-0.40000000000000568</v>
      </c>
      <c r="AF57" s="68">
        <f t="shared" si="8"/>
        <v>-0.367999999999995</v>
      </c>
      <c r="AG57" s="68">
        <f t="shared" si="9"/>
        <v>-0.52500000000000568</v>
      </c>
      <c r="AH57" s="68">
        <f t="shared" si="15"/>
        <v>-0.20199999999999818</v>
      </c>
      <c r="AI57" s="68">
        <f t="shared" ref="AI57:AI74" si="38">(S57-G57)/6</f>
        <v>-0.35850000000000176</v>
      </c>
      <c r="AJ57" s="68">
        <f t="shared" si="12"/>
        <v>-0.12199999999998568</v>
      </c>
      <c r="AK57"/>
    </row>
    <row r="58" spans="1:37" x14ac:dyDescent="0.25">
      <c r="A58" s="3">
        <v>1009</v>
      </c>
      <c r="B58" s="66">
        <v>2233366.798</v>
      </c>
      <c r="C58" s="66">
        <v>6122386.7029999997</v>
      </c>
      <c r="D58" s="66">
        <v>127.669</v>
      </c>
      <c r="E58" s="11" t="s">
        <v>26</v>
      </c>
      <c r="F58" s="30"/>
      <c r="G58" s="30">
        <v>129.36199999999999</v>
      </c>
      <c r="H58" s="30">
        <v>129.34100000000001</v>
      </c>
      <c r="I58" s="30">
        <v>129.16800000000001</v>
      </c>
      <c r="J58" s="30">
        <v>129.04</v>
      </c>
      <c r="K58" s="30">
        <v>128.79599999999999</v>
      </c>
      <c r="L58" s="30">
        <v>128.77099999999999</v>
      </c>
      <c r="M58" s="66">
        <v>128.34299999999999</v>
      </c>
      <c r="N58" s="30">
        <v>128.22399999999999</v>
      </c>
      <c r="O58" s="66">
        <v>128.14699999999999</v>
      </c>
      <c r="P58" s="66">
        <v>127.974</v>
      </c>
      <c r="Q58" s="66">
        <v>127.825</v>
      </c>
      <c r="R58" s="99">
        <v>127.84</v>
      </c>
      <c r="S58" s="66">
        <v>127.761</v>
      </c>
      <c r="T58" s="66">
        <v>127.669</v>
      </c>
      <c r="U58" s="35"/>
      <c r="V58" s="30">
        <f t="shared" si="36"/>
        <v>-0.30100000000001614</v>
      </c>
      <c r="W58" s="32">
        <f t="shared" si="0"/>
        <v>-0.26900000000000546</v>
      </c>
      <c r="X58" s="68">
        <f t="shared" si="1"/>
        <v>-0.54699999999999704</v>
      </c>
      <c r="Y58" s="68">
        <f t="shared" si="2"/>
        <v>-0.24999999999998579</v>
      </c>
      <c r="Z58" s="68">
        <f t="shared" si="3"/>
        <v>-0.13400000000000034</v>
      </c>
      <c r="AA58" s="68">
        <f t="shared" si="4"/>
        <v>-0.17100000000000648</v>
      </c>
      <c r="AB58" s="88">
        <f t="shared" ref="AB58:AB74" si="39">(T58-H58)/6</f>
        <v>-0.27866666666666856</v>
      </c>
      <c r="AC58" s="49">
        <f t="shared" si="6"/>
        <v>-0.1939999999999884</v>
      </c>
      <c r="AD58" s="32">
        <f t="shared" si="37"/>
        <v>-0.3720000000000141</v>
      </c>
      <c r="AE58" s="68">
        <f t="shared" si="7"/>
        <v>-0.45300000000000296</v>
      </c>
      <c r="AF58" s="68">
        <f t="shared" si="8"/>
        <v>-0.19599999999999795</v>
      </c>
      <c r="AG58" s="68">
        <f t="shared" si="9"/>
        <v>-0.32199999999998852</v>
      </c>
      <c r="AH58" s="68">
        <f t="shared" si="15"/>
        <v>-6.4000000000007162E-2</v>
      </c>
      <c r="AI58" s="68">
        <f t="shared" si="38"/>
        <v>-0.2668333333333332</v>
      </c>
      <c r="AJ58" s="68">
        <f t="shared" si="12"/>
        <v>-9.1999999999998749E-2</v>
      </c>
      <c r="AK58"/>
    </row>
    <row r="59" spans="1:37" x14ac:dyDescent="0.25">
      <c r="A59" s="17" t="s">
        <v>72</v>
      </c>
      <c r="B59" s="95">
        <v>2241368.1809999999</v>
      </c>
      <c r="C59" s="95">
        <v>6157691.8420000002</v>
      </c>
      <c r="D59" s="95">
        <v>150.81700000000001</v>
      </c>
      <c r="E59" s="20" t="s">
        <v>73</v>
      </c>
      <c r="F59" s="30"/>
      <c r="G59" s="30">
        <v>146.97800000000001</v>
      </c>
      <c r="H59" s="30">
        <v>146.69900000000001</v>
      </c>
      <c r="I59" s="30">
        <v>146.33199999999999</v>
      </c>
      <c r="J59" s="30">
        <v>146.06</v>
      </c>
      <c r="K59" s="30">
        <v>145.648</v>
      </c>
      <c r="L59" s="34">
        <v>145.47199999999998</v>
      </c>
      <c r="M59" s="66">
        <v>144.94</v>
      </c>
      <c r="N59" s="34">
        <v>144.69399999999999</v>
      </c>
      <c r="O59" s="69">
        <v>144.30799999999999</v>
      </c>
      <c r="P59" s="77">
        <f>151.84-7.877</f>
        <v>143.96299999999999</v>
      </c>
      <c r="Q59" s="66">
        <f>151.493-7.877</f>
        <v>143.61599999999999</v>
      </c>
      <c r="R59" s="66">
        <f>151.35-7.877</f>
        <v>143.47299999999998</v>
      </c>
      <c r="S59" s="66">
        <f>150.974-7.877</f>
        <v>143.09699999999998</v>
      </c>
      <c r="T59" s="66">
        <f>150.817-7.877</f>
        <v>142.94</v>
      </c>
      <c r="U59" s="35"/>
      <c r="V59" s="30">
        <f t="shared" si="36"/>
        <v>-0.63900000000001</v>
      </c>
      <c r="W59" s="32">
        <f t="shared" si="0"/>
        <v>-0.58800000000002228</v>
      </c>
      <c r="X59" s="68">
        <f t="shared" si="1"/>
        <v>-0.77799999999999159</v>
      </c>
      <c r="Y59" s="68">
        <f t="shared" si="2"/>
        <v>-0.73099999999999454</v>
      </c>
      <c r="Z59" s="68">
        <f t="shared" si="3"/>
        <v>-0.49000000000000909</v>
      </c>
      <c r="AA59" s="68">
        <f t="shared" si="4"/>
        <v>-0.53299999999998704</v>
      </c>
      <c r="AB59" s="88">
        <f t="shared" si="39"/>
        <v>-0.62650000000000239</v>
      </c>
      <c r="AC59" s="49">
        <f t="shared" si="6"/>
        <v>-0.64600000000001501</v>
      </c>
      <c r="AD59" s="32">
        <f>K59-I59</f>
        <v>-0.6839999999999975</v>
      </c>
      <c r="AE59" s="68">
        <f t="shared" si="7"/>
        <v>-0.70799999999999841</v>
      </c>
      <c r="AF59" s="68">
        <f t="shared" si="8"/>
        <v>-0.632000000000005</v>
      </c>
      <c r="AG59" s="68">
        <f t="shared" si="9"/>
        <v>-0.69200000000000728</v>
      </c>
      <c r="AH59" s="68">
        <f t="shared" si="15"/>
        <v>-0.51900000000000546</v>
      </c>
      <c r="AI59" s="68">
        <f t="shared" si="38"/>
        <v>-0.64683333333333815</v>
      </c>
      <c r="AJ59" s="68">
        <f t="shared" si="12"/>
        <v>-0.15699999999998226</v>
      </c>
      <c r="AK59"/>
    </row>
    <row r="60" spans="1:37" x14ac:dyDescent="0.25">
      <c r="A60" s="17" t="s">
        <v>74</v>
      </c>
      <c r="B60" s="95">
        <v>2248691.7009999999</v>
      </c>
      <c r="C60" s="95">
        <v>6157718.2929999996</v>
      </c>
      <c r="D60" s="95">
        <v>148.613</v>
      </c>
      <c r="E60" s="20" t="s">
        <v>75</v>
      </c>
      <c r="F60" s="30"/>
      <c r="G60" s="30">
        <v>150.52699999999999</v>
      </c>
      <c r="H60" s="30">
        <v>150.34200000000001</v>
      </c>
      <c r="I60" s="30">
        <v>149.84899999999999</v>
      </c>
      <c r="J60" s="30">
        <v>149.59</v>
      </c>
      <c r="K60" s="30">
        <v>149.07900000000001</v>
      </c>
      <c r="L60" s="34">
        <v>148.91300000000001</v>
      </c>
      <c r="M60" s="66">
        <v>148.28</v>
      </c>
      <c r="N60" s="34">
        <v>148.04000000000002</v>
      </c>
      <c r="O60" s="69">
        <v>147.69800000000001</v>
      </c>
      <c r="P60" s="77">
        <f>149.545-2.177</f>
        <v>147.36799999999999</v>
      </c>
      <c r="Q60" s="66">
        <f>149.229-2.177</f>
        <v>147.05200000000002</v>
      </c>
      <c r="R60" s="66">
        <f>149.15-2.177</f>
        <v>146.97300000000001</v>
      </c>
      <c r="S60" s="66">
        <f>148.796-2.177</f>
        <v>146.619</v>
      </c>
      <c r="T60" s="66">
        <f>148.613-2.177</f>
        <v>146.43600000000001</v>
      </c>
      <c r="U60" s="35"/>
      <c r="V60" s="30">
        <f>(I60-D60)/(31/12)</f>
        <v>0.47845161290322191</v>
      </c>
      <c r="W60" s="32">
        <f t="shared" si="0"/>
        <v>-0.6769999999999925</v>
      </c>
      <c r="X60" s="68">
        <f t="shared" si="1"/>
        <v>-0.87299999999999045</v>
      </c>
      <c r="Y60" s="68">
        <f t="shared" si="2"/>
        <v>-0.67200000000002547</v>
      </c>
      <c r="Z60" s="68">
        <f t="shared" si="3"/>
        <v>-0.39499999999998181</v>
      </c>
      <c r="AA60" s="68">
        <f t="shared" si="4"/>
        <v>-0.53700000000000614</v>
      </c>
      <c r="AB60" s="88">
        <f t="shared" si="39"/>
        <v>-0.65100000000000102</v>
      </c>
      <c r="AC60" s="49">
        <f t="shared" si="6"/>
        <v>-0.67799999999999727</v>
      </c>
      <c r="AD60" s="32">
        <f t="shared" ref="AD60:AD61" si="40">K60-I60</f>
        <v>-0.76999999999998181</v>
      </c>
      <c r="AE60" s="68">
        <f t="shared" si="7"/>
        <v>-0.79900000000000659</v>
      </c>
      <c r="AF60" s="68">
        <f t="shared" si="8"/>
        <v>-0.58199999999999363</v>
      </c>
      <c r="AG60" s="68">
        <f t="shared" si="9"/>
        <v>-0.64599999999998658</v>
      </c>
      <c r="AH60" s="68">
        <f t="shared" si="15"/>
        <v>-0.43300000000002115</v>
      </c>
      <c r="AI60" s="68">
        <f t="shared" si="38"/>
        <v>-0.65133333333333121</v>
      </c>
      <c r="AJ60" s="68">
        <f t="shared" si="12"/>
        <v>-0.18299999999999272</v>
      </c>
      <c r="AK60"/>
    </row>
    <row r="61" spans="1:37" x14ac:dyDescent="0.25">
      <c r="A61" s="17" t="s">
        <v>76</v>
      </c>
      <c r="B61" s="95">
        <v>2265037.6439999999</v>
      </c>
      <c r="C61" s="95">
        <v>6131551.551</v>
      </c>
      <c r="D61" s="95">
        <v>124.682</v>
      </c>
      <c r="E61" s="20" t="s">
        <v>82</v>
      </c>
      <c r="F61" s="30"/>
      <c r="G61" s="30">
        <v>129.16399999999999</v>
      </c>
      <c r="H61" s="30">
        <v>128.91300000000001</v>
      </c>
      <c r="I61" s="30">
        <v>128.45699999999999</v>
      </c>
      <c r="J61" s="30">
        <v>128.07</v>
      </c>
      <c r="K61" s="30">
        <v>127.67699999999999</v>
      </c>
      <c r="L61" s="34">
        <v>127.48399999999999</v>
      </c>
      <c r="M61" s="66">
        <v>126.79</v>
      </c>
      <c r="N61" s="34">
        <v>126.55799999999999</v>
      </c>
      <c r="O61" s="69">
        <v>126.276</v>
      </c>
      <c r="P61" s="77">
        <f>125.336+0.663</f>
        <v>125.999</v>
      </c>
      <c r="Q61" s="66">
        <f>125.153+0.663</f>
        <v>125.816</v>
      </c>
      <c r="R61" s="66">
        <f>124.96+0.663</f>
        <v>125.62299999999999</v>
      </c>
      <c r="S61" s="66">
        <f>124.727+0.663</f>
        <v>125.39</v>
      </c>
      <c r="T61" s="66">
        <f>124.682+0.663</f>
        <v>125.345</v>
      </c>
      <c r="U61" s="35"/>
      <c r="V61" s="30">
        <f>(I61-D61)/(31/12)</f>
        <v>1.4612903225806417</v>
      </c>
      <c r="W61" s="32">
        <f t="shared" si="0"/>
        <v>-0.58599999999999852</v>
      </c>
      <c r="X61" s="68">
        <f t="shared" si="1"/>
        <v>-0.92600000000000193</v>
      </c>
      <c r="Y61" s="68">
        <f t="shared" si="2"/>
        <v>-0.5589999999999975</v>
      </c>
      <c r="Z61" s="68">
        <f t="shared" si="3"/>
        <v>-0.37600000000000477</v>
      </c>
      <c r="AA61" s="68">
        <f t="shared" si="4"/>
        <v>-0.27799999999999159</v>
      </c>
      <c r="AB61" s="88">
        <f t="shared" si="39"/>
        <v>-0.59466666666666868</v>
      </c>
      <c r="AC61" s="49">
        <f t="shared" si="6"/>
        <v>-0.70699999999999363</v>
      </c>
      <c r="AD61" s="32">
        <f t="shared" si="40"/>
        <v>-0.78000000000000114</v>
      </c>
      <c r="AE61" s="68">
        <f t="shared" si="7"/>
        <v>-0.88699999999998624</v>
      </c>
      <c r="AF61" s="68">
        <f t="shared" si="8"/>
        <v>-0.51400000000001</v>
      </c>
      <c r="AG61" s="68">
        <f t="shared" si="9"/>
        <v>-0.45999999999999375</v>
      </c>
      <c r="AH61" s="68">
        <f t="shared" si="15"/>
        <v>-0.42600000000000193</v>
      </c>
      <c r="AI61" s="68">
        <f t="shared" si="38"/>
        <v>-0.62899999999999778</v>
      </c>
      <c r="AJ61" s="68">
        <f t="shared" si="12"/>
        <v>-4.5000000000001705E-2</v>
      </c>
      <c r="AK61"/>
    </row>
    <row r="62" spans="1:37" x14ac:dyDescent="0.25">
      <c r="A62" s="3">
        <v>1108</v>
      </c>
      <c r="B62" s="66">
        <v>2361311.9679999999</v>
      </c>
      <c r="C62" s="66">
        <v>6086633.8300000001</v>
      </c>
      <c r="D62" s="66">
        <v>123.56</v>
      </c>
      <c r="E62" s="11" t="s">
        <v>27</v>
      </c>
      <c r="F62" s="30"/>
      <c r="G62" s="30">
        <v>123.736</v>
      </c>
      <c r="H62" s="30">
        <v>123.759</v>
      </c>
      <c r="I62" s="30">
        <v>123.726</v>
      </c>
      <c r="J62" s="30">
        <v>123.63</v>
      </c>
      <c r="K62" s="30">
        <v>123.74</v>
      </c>
      <c r="L62" s="30">
        <v>123.747</v>
      </c>
      <c r="M62" s="66">
        <v>123.61199999999999</v>
      </c>
      <c r="N62" s="30">
        <v>123.55200000000001</v>
      </c>
      <c r="O62" s="66">
        <v>123.684</v>
      </c>
      <c r="P62" s="66">
        <v>123.616</v>
      </c>
      <c r="Q62" s="66">
        <v>123.72499999999999</v>
      </c>
      <c r="R62" s="99">
        <v>123.59</v>
      </c>
      <c r="S62" s="66">
        <v>123.447</v>
      </c>
      <c r="T62" s="66">
        <v>123.56</v>
      </c>
      <c r="U62" s="35"/>
      <c r="V62" s="30">
        <f t="shared" ref="V62:V74" si="41">J62-H62</f>
        <v>-0.12900000000000489</v>
      </c>
      <c r="W62" s="32">
        <f t="shared" si="0"/>
        <v>0.11700000000000443</v>
      </c>
      <c r="X62" s="68">
        <f t="shared" si="1"/>
        <v>-0.19499999999999318</v>
      </c>
      <c r="Y62" s="68">
        <f t="shared" si="2"/>
        <v>6.3999999999992951E-2</v>
      </c>
      <c r="Z62" s="68">
        <f t="shared" si="3"/>
        <v>-2.5999999999996248E-2</v>
      </c>
      <c r="AA62" s="68">
        <f t="shared" si="4"/>
        <v>-3.0000000000001137E-2</v>
      </c>
      <c r="AB62" s="88">
        <f t="shared" si="39"/>
        <v>-3.3166666666666345E-2</v>
      </c>
      <c r="AC62" s="49">
        <f t="shared" si="6"/>
        <v>-1.0000000000005116E-2</v>
      </c>
      <c r="AD62" s="32">
        <f t="shared" si="37"/>
        <v>1.3999999999995794E-2</v>
      </c>
      <c r="AE62" s="68">
        <f t="shared" si="7"/>
        <v>-0.12800000000000011</v>
      </c>
      <c r="AF62" s="68">
        <f t="shared" si="8"/>
        <v>7.2000000000002728E-2</v>
      </c>
      <c r="AG62" s="68">
        <f t="shared" si="9"/>
        <v>4.0999999999996817E-2</v>
      </c>
      <c r="AH62" s="68">
        <f t="shared" si="15"/>
        <v>-0.27799999999999159</v>
      </c>
      <c r="AI62" s="68">
        <f t="shared" si="38"/>
        <v>-4.8166666666666913E-2</v>
      </c>
      <c r="AJ62" s="68">
        <f t="shared" si="12"/>
        <v>0.11299999999999955</v>
      </c>
      <c r="AK62"/>
    </row>
    <row r="63" spans="1:37" x14ac:dyDescent="0.25">
      <c r="A63" s="17" t="s">
        <v>110</v>
      </c>
      <c r="B63" s="95">
        <v>2239273.1120000002</v>
      </c>
      <c r="C63" s="95">
        <v>6146218.71</v>
      </c>
      <c r="D63" s="95">
        <v>139.679</v>
      </c>
      <c r="E63" s="20" t="s">
        <v>116</v>
      </c>
      <c r="F63" s="30"/>
      <c r="G63" s="30">
        <v>141.27699999999999</v>
      </c>
      <c r="H63" s="30">
        <v>141.29400000000001</v>
      </c>
      <c r="I63" s="30">
        <v>141.07400000000001</v>
      </c>
      <c r="J63" s="30">
        <v>140.94999999999999</v>
      </c>
      <c r="K63" s="30">
        <v>140.65</v>
      </c>
      <c r="L63" s="30">
        <v>140.62899999999999</v>
      </c>
      <c r="M63" s="66">
        <v>140.28899999999999</v>
      </c>
      <c r="N63" s="30">
        <v>140.125</v>
      </c>
      <c r="O63" s="66">
        <v>139.88900000000001</v>
      </c>
      <c r="P63" s="66">
        <v>139.65100000000001</v>
      </c>
      <c r="Q63" s="66">
        <v>139.48699999999999</v>
      </c>
      <c r="R63" s="66">
        <v>139.41999999999999</v>
      </c>
      <c r="S63" s="66">
        <v>139.22499999999999</v>
      </c>
      <c r="T63" s="105"/>
      <c r="U63" s="31"/>
      <c r="V63" s="30">
        <f t="shared" si="41"/>
        <v>-0.34400000000002251</v>
      </c>
      <c r="W63" s="32">
        <f t="shared" si="0"/>
        <v>-0.32099999999999795</v>
      </c>
      <c r="X63" s="68">
        <f t="shared" si="1"/>
        <v>-0.50399999999999068</v>
      </c>
      <c r="Y63" s="68">
        <f t="shared" si="2"/>
        <v>-0.47399999999998954</v>
      </c>
      <c r="Z63" s="68">
        <f t="shared" si="3"/>
        <v>-0.23100000000002296</v>
      </c>
      <c r="AA63" s="68"/>
      <c r="AB63" s="88"/>
      <c r="AC63" s="49">
        <f t="shared" si="6"/>
        <v>-0.20299999999997453</v>
      </c>
      <c r="AD63" s="32">
        <f t="shared" si="37"/>
        <v>-0.42400000000000659</v>
      </c>
      <c r="AE63" s="68">
        <f t="shared" si="7"/>
        <v>-0.36100000000001842</v>
      </c>
      <c r="AF63" s="68">
        <f t="shared" si="8"/>
        <v>-0.39999999999997726</v>
      </c>
      <c r="AG63" s="68">
        <f t="shared" si="9"/>
        <v>-0.40200000000001523</v>
      </c>
      <c r="AH63" s="68">
        <f t="shared" si="15"/>
        <v>-0.26200000000000045</v>
      </c>
      <c r="AI63" s="68">
        <f t="shared" si="38"/>
        <v>-0.34199999999999875</v>
      </c>
      <c r="AJ63" s="68"/>
      <c r="AK63"/>
    </row>
    <row r="64" spans="1:37" x14ac:dyDescent="0.25">
      <c r="A64" s="3">
        <v>2065</v>
      </c>
      <c r="B64" s="66">
        <v>2322679.392</v>
      </c>
      <c r="C64" s="66">
        <v>6128257.3760000002</v>
      </c>
      <c r="D64" s="66">
        <v>144.262</v>
      </c>
      <c r="E64" s="11" t="s">
        <v>28</v>
      </c>
      <c r="F64" s="30"/>
      <c r="G64" s="30">
        <v>145.958</v>
      </c>
      <c r="H64" s="30">
        <v>145.98500000000001</v>
      </c>
      <c r="I64" s="30">
        <v>145.684</v>
      </c>
      <c r="J64" s="30">
        <v>145.55000000000001</v>
      </c>
      <c r="K64" s="30">
        <v>145.36000000000001</v>
      </c>
      <c r="L64" s="30">
        <v>145.32400000000001</v>
      </c>
      <c r="M64" s="66">
        <v>144.81899999999999</v>
      </c>
      <c r="N64" s="30">
        <v>144.749</v>
      </c>
      <c r="O64" s="66">
        <v>144.72800000000001</v>
      </c>
      <c r="P64" s="66">
        <v>144.58699999999999</v>
      </c>
      <c r="Q64" s="66">
        <v>144.50800000000001</v>
      </c>
      <c r="R64" s="66">
        <v>144.43</v>
      </c>
      <c r="S64" s="66">
        <v>144.16399999999999</v>
      </c>
      <c r="T64" s="66">
        <v>144.262</v>
      </c>
      <c r="U64" s="31"/>
      <c r="V64" s="30">
        <f t="shared" si="41"/>
        <v>-0.43500000000000227</v>
      </c>
      <c r="W64" s="32">
        <f t="shared" si="0"/>
        <v>-0.22599999999999909</v>
      </c>
      <c r="X64" s="68">
        <f t="shared" si="1"/>
        <v>-0.57500000000001705</v>
      </c>
      <c r="Y64" s="68">
        <f t="shared" si="2"/>
        <v>-0.16200000000000614</v>
      </c>
      <c r="Z64" s="68">
        <f t="shared" si="3"/>
        <v>-0.15699999999998226</v>
      </c>
      <c r="AA64" s="68">
        <f t="shared" si="4"/>
        <v>-0.16800000000000637</v>
      </c>
      <c r="AB64" s="88">
        <f t="shared" si="39"/>
        <v>-0.28716666666666885</v>
      </c>
      <c r="AC64" s="49">
        <f t="shared" si="6"/>
        <v>-0.27400000000000091</v>
      </c>
      <c r="AD64" s="32">
        <f t="shared" si="37"/>
        <v>-0.32399999999998386</v>
      </c>
      <c r="AE64" s="68">
        <f t="shared" si="7"/>
        <v>-0.54100000000002524</v>
      </c>
      <c r="AF64" s="68">
        <f t="shared" si="8"/>
        <v>-9.0999999999979764E-2</v>
      </c>
      <c r="AG64" s="68">
        <f t="shared" si="9"/>
        <v>-0.21999999999999886</v>
      </c>
      <c r="AH64" s="68">
        <f t="shared" si="15"/>
        <v>-0.34400000000002251</v>
      </c>
      <c r="AI64" s="68">
        <f t="shared" si="38"/>
        <v>-0.29900000000000188</v>
      </c>
      <c r="AJ64" s="68">
        <f t="shared" si="12"/>
        <v>9.8000000000013188E-2</v>
      </c>
      <c r="AK64"/>
    </row>
    <row r="65" spans="1:37" x14ac:dyDescent="0.25">
      <c r="A65" s="3">
        <v>2076</v>
      </c>
      <c r="B65" s="66">
        <v>2280427.7000000002</v>
      </c>
      <c r="C65" s="66">
        <v>6163347.852</v>
      </c>
      <c r="D65" s="66">
        <v>178.27500000000001</v>
      </c>
      <c r="E65" s="11" t="s">
        <v>77</v>
      </c>
      <c r="F65" s="30"/>
      <c r="G65" s="30">
        <v>180.846</v>
      </c>
      <c r="H65" s="30">
        <v>180.803</v>
      </c>
      <c r="I65" s="30">
        <v>180.56800000000001</v>
      </c>
      <c r="J65" s="30">
        <v>180.44</v>
      </c>
      <c r="K65" s="30">
        <v>180.19</v>
      </c>
      <c r="L65" s="30">
        <v>180.08</v>
      </c>
      <c r="M65" s="66">
        <v>179.524</v>
      </c>
      <c r="N65" s="30">
        <v>179.28700000000001</v>
      </c>
      <c r="O65" s="66">
        <v>179.21</v>
      </c>
      <c r="P65" s="66">
        <v>178.88399999999999</v>
      </c>
      <c r="Q65" s="66">
        <v>178.70099999999999</v>
      </c>
      <c r="R65" s="66">
        <v>178.59</v>
      </c>
      <c r="S65" s="66">
        <v>178.39599999999999</v>
      </c>
      <c r="T65" s="66">
        <v>178.27500000000001</v>
      </c>
      <c r="U65" s="31"/>
      <c r="V65" s="30">
        <f t="shared" si="41"/>
        <v>-0.36299999999999955</v>
      </c>
      <c r="W65" s="32">
        <f t="shared" si="0"/>
        <v>-0.35999999999998522</v>
      </c>
      <c r="X65" s="68">
        <f t="shared" si="1"/>
        <v>-0.79300000000000637</v>
      </c>
      <c r="Y65" s="68">
        <f t="shared" si="2"/>
        <v>-0.40300000000002001</v>
      </c>
      <c r="Z65" s="68">
        <f t="shared" si="3"/>
        <v>-0.29399999999998272</v>
      </c>
      <c r="AA65" s="68">
        <f t="shared" si="4"/>
        <v>-0.31499999999999773</v>
      </c>
      <c r="AB65" s="88">
        <f t="shared" si="39"/>
        <v>-0.42133333333333195</v>
      </c>
      <c r="AC65" s="49">
        <f t="shared" si="6"/>
        <v>-0.27799999999999159</v>
      </c>
      <c r="AD65" s="32">
        <f t="shared" si="37"/>
        <v>-0.37800000000001432</v>
      </c>
      <c r="AE65" s="68">
        <f t="shared" si="7"/>
        <v>-0.66599999999999682</v>
      </c>
      <c r="AF65" s="68">
        <f t="shared" si="8"/>
        <v>-0.31399999999999295</v>
      </c>
      <c r="AG65" s="68">
        <f t="shared" si="9"/>
        <v>-0.50900000000001455</v>
      </c>
      <c r="AH65" s="68">
        <f t="shared" si="15"/>
        <v>-0.30500000000000682</v>
      </c>
      <c r="AI65" s="68">
        <f t="shared" si="38"/>
        <v>-0.40833333333333616</v>
      </c>
      <c r="AJ65" s="68">
        <f t="shared" si="12"/>
        <v>-0.1209999999999809</v>
      </c>
      <c r="AK65"/>
    </row>
    <row r="66" spans="1:37" x14ac:dyDescent="0.25">
      <c r="A66" s="3">
        <v>2107</v>
      </c>
      <c r="B66" s="66">
        <v>2099695.645</v>
      </c>
      <c r="C66" s="66">
        <v>6220352.6799999997</v>
      </c>
      <c r="D66" s="66">
        <v>174.84899999999999</v>
      </c>
      <c r="E66" s="11" t="s">
        <v>78</v>
      </c>
      <c r="F66" s="30"/>
      <c r="G66" s="30">
        <v>176.036</v>
      </c>
      <c r="H66" s="30">
        <v>176.10900000000001</v>
      </c>
      <c r="I66" s="30">
        <v>175.87799999999999</v>
      </c>
      <c r="J66" s="30">
        <v>175.78</v>
      </c>
      <c r="K66" s="30">
        <v>175.52</v>
      </c>
      <c r="L66" s="30">
        <v>175.584</v>
      </c>
      <c r="M66" s="66">
        <v>175.268</v>
      </c>
      <c r="N66" s="30">
        <v>175.221</v>
      </c>
      <c r="O66" s="66">
        <v>174.86799999999999</v>
      </c>
      <c r="P66" s="66">
        <v>174.88499999999999</v>
      </c>
      <c r="Q66" s="66">
        <v>174.84800000000001</v>
      </c>
      <c r="R66" s="66">
        <v>174.89</v>
      </c>
      <c r="S66" s="66">
        <v>174.87</v>
      </c>
      <c r="T66" s="66">
        <v>174.84899999999999</v>
      </c>
      <c r="U66" s="31"/>
      <c r="V66" s="30">
        <f t="shared" si="41"/>
        <v>-0.32900000000000773</v>
      </c>
      <c r="W66" s="32">
        <f t="shared" si="0"/>
        <v>-0.19599999999999795</v>
      </c>
      <c r="X66" s="68">
        <f t="shared" si="1"/>
        <v>-0.36299999999999955</v>
      </c>
      <c r="Y66" s="68">
        <f t="shared" si="2"/>
        <v>-0.33600000000001273</v>
      </c>
      <c r="Z66" s="68">
        <f t="shared" si="3"/>
        <v>4.9999999999954525E-3</v>
      </c>
      <c r="AA66" s="68">
        <f t="shared" si="4"/>
        <v>-4.0999999999996817E-2</v>
      </c>
      <c r="AB66" s="88">
        <f t="shared" si="39"/>
        <v>-0.21000000000000321</v>
      </c>
      <c r="AC66" s="49">
        <f t="shared" si="6"/>
        <v>-0.15800000000001546</v>
      </c>
      <c r="AD66" s="32">
        <f t="shared" si="37"/>
        <v>-0.35799999999997567</v>
      </c>
      <c r="AE66" s="68">
        <f t="shared" si="7"/>
        <v>-0.25200000000000955</v>
      </c>
      <c r="AF66" s="68">
        <f t="shared" si="8"/>
        <v>-0.40000000000000568</v>
      </c>
      <c r="AG66" s="68">
        <f t="shared" si="9"/>
        <v>-1.999999999998181E-2</v>
      </c>
      <c r="AH66" s="68">
        <f t="shared" si="15"/>
        <v>2.199999999999136E-2</v>
      </c>
      <c r="AI66" s="68">
        <f t="shared" si="38"/>
        <v>-0.1943333333333328</v>
      </c>
      <c r="AJ66" s="68">
        <f t="shared" si="12"/>
        <v>-2.1000000000015007E-2</v>
      </c>
      <c r="AK66"/>
    </row>
    <row r="67" spans="1:37" x14ac:dyDescent="0.25">
      <c r="A67" s="3">
        <v>2147</v>
      </c>
      <c r="B67" s="66">
        <v>2062741.5419999999</v>
      </c>
      <c r="C67" s="66">
        <v>6223015.9649999999</v>
      </c>
      <c r="D67" s="66">
        <v>195.08500000000001</v>
      </c>
      <c r="E67" s="11" t="s">
        <v>29</v>
      </c>
      <c r="F67" s="30"/>
      <c r="G67" s="30">
        <v>196.577</v>
      </c>
      <c r="H67" s="30">
        <v>196.62899999999999</v>
      </c>
      <c r="I67" s="30">
        <v>196.36500000000001</v>
      </c>
      <c r="J67" s="30">
        <v>196.27</v>
      </c>
      <c r="K67" s="30">
        <v>195.94</v>
      </c>
      <c r="L67" s="30">
        <v>195.87700000000001</v>
      </c>
      <c r="M67" s="66">
        <v>195.47499999999999</v>
      </c>
      <c r="N67" s="30">
        <v>195.417</v>
      </c>
      <c r="O67" s="66">
        <v>195.03100000000001</v>
      </c>
      <c r="P67" s="66">
        <v>195.00700000000001</v>
      </c>
      <c r="Q67" s="66">
        <v>195.00700000000001</v>
      </c>
      <c r="R67" s="66">
        <v>195.1</v>
      </c>
      <c r="S67" s="66">
        <v>195.10599999999999</v>
      </c>
      <c r="T67" s="66">
        <v>195.08500000000001</v>
      </c>
      <c r="U67" s="31"/>
      <c r="V67" s="30">
        <f t="shared" si="41"/>
        <v>-0.35899999999998045</v>
      </c>
      <c r="W67" s="32">
        <f t="shared" si="0"/>
        <v>-0.39300000000000068</v>
      </c>
      <c r="X67" s="68">
        <f t="shared" si="1"/>
        <v>-0.46000000000000796</v>
      </c>
      <c r="Y67" s="68">
        <f t="shared" si="2"/>
        <v>-0.40999999999999659</v>
      </c>
      <c r="Z67" s="68">
        <f t="shared" si="3"/>
        <v>9.2999999999989313E-2</v>
      </c>
      <c r="AA67" s="68">
        <f t="shared" si="4"/>
        <v>-1.4999999999986358E-2</v>
      </c>
      <c r="AB67" s="88">
        <f t="shared" si="39"/>
        <v>-0.25733333333333047</v>
      </c>
      <c r="AC67" s="49">
        <f t="shared" si="6"/>
        <v>-0.21199999999998909</v>
      </c>
      <c r="AD67" s="32">
        <f t="shared" si="37"/>
        <v>-0.42500000000001137</v>
      </c>
      <c r="AE67" s="68">
        <f t="shared" si="7"/>
        <v>-0.46500000000000341</v>
      </c>
      <c r="AF67" s="68">
        <f t="shared" si="8"/>
        <v>-0.4439999999999884</v>
      </c>
      <c r="AG67" s="68">
        <f t="shared" si="9"/>
        <v>-2.4000000000000909E-2</v>
      </c>
      <c r="AH67" s="68">
        <f t="shared" si="15"/>
        <v>9.8999999999989541E-2</v>
      </c>
      <c r="AI67" s="68">
        <f t="shared" si="38"/>
        <v>-0.24516666666666728</v>
      </c>
      <c r="AJ67" s="68">
        <f t="shared" si="12"/>
        <v>-2.0999999999986585E-2</v>
      </c>
      <c r="AK67"/>
    </row>
    <row r="68" spans="1:37" x14ac:dyDescent="0.25">
      <c r="A68" s="3">
        <v>2149</v>
      </c>
      <c r="B68" s="66">
        <v>2115864.7629999998</v>
      </c>
      <c r="C68" s="66">
        <v>6175004.3289999999</v>
      </c>
      <c r="D68" s="66">
        <v>164.56100000000001</v>
      </c>
      <c r="E68" s="11" t="s">
        <v>30</v>
      </c>
      <c r="F68" s="30"/>
      <c r="G68" s="30">
        <v>165.85</v>
      </c>
      <c r="H68" s="30">
        <v>165.88499999999999</v>
      </c>
      <c r="I68" s="30">
        <v>165.72499999999999</v>
      </c>
      <c r="J68" s="30">
        <v>165.62</v>
      </c>
      <c r="K68" s="30">
        <v>165.47</v>
      </c>
      <c r="L68" s="30">
        <v>165.429</v>
      </c>
      <c r="M68" s="66">
        <v>165.18600000000001</v>
      </c>
      <c r="N68" s="30">
        <v>164.999</v>
      </c>
      <c r="O68" s="66">
        <v>164.762</v>
      </c>
      <c r="P68" s="66">
        <v>164.60599999999999</v>
      </c>
      <c r="Q68" s="66">
        <v>164.56100000000001</v>
      </c>
      <c r="R68" s="66">
        <v>164.61</v>
      </c>
      <c r="S68" s="66">
        <v>164.75</v>
      </c>
      <c r="T68" s="66">
        <v>164.56100000000001</v>
      </c>
      <c r="U68" s="31"/>
      <c r="V68" s="30">
        <f t="shared" si="41"/>
        <v>-0.26499999999998636</v>
      </c>
      <c r="W68" s="32">
        <f t="shared" si="0"/>
        <v>-0.1910000000000025</v>
      </c>
      <c r="X68" s="68">
        <f t="shared" si="1"/>
        <v>-0.43000000000000682</v>
      </c>
      <c r="Y68" s="68">
        <f t="shared" si="2"/>
        <v>-0.39300000000000068</v>
      </c>
      <c r="Z68" s="68">
        <f t="shared" si="3"/>
        <v>4.0000000000190994E-3</v>
      </c>
      <c r="AA68" s="68">
        <f t="shared" si="4"/>
        <v>-4.9000000000006594E-2</v>
      </c>
      <c r="AB68" s="88">
        <f t="shared" si="39"/>
        <v>-0.22066666666666399</v>
      </c>
      <c r="AC68" s="49">
        <f t="shared" si="6"/>
        <v>-0.125</v>
      </c>
      <c r="AD68" s="32">
        <f t="shared" si="37"/>
        <v>-0.25499999999999545</v>
      </c>
      <c r="AE68" s="68">
        <f t="shared" si="7"/>
        <v>-0.28399999999999181</v>
      </c>
      <c r="AF68" s="68">
        <f t="shared" si="8"/>
        <v>-0.42400000000000659</v>
      </c>
      <c r="AG68" s="68">
        <f t="shared" si="9"/>
        <v>-0.20099999999999341</v>
      </c>
      <c r="AH68" s="68">
        <f t="shared" si="15"/>
        <v>0.18899999999999295</v>
      </c>
      <c r="AI68" s="68">
        <f t="shared" si="38"/>
        <v>-0.18333333333333238</v>
      </c>
      <c r="AJ68" s="68">
        <f t="shared" si="12"/>
        <v>-0.18899999999999295</v>
      </c>
      <c r="AK68"/>
    </row>
    <row r="69" spans="1:37" x14ac:dyDescent="0.25">
      <c r="A69" s="3">
        <v>2160</v>
      </c>
      <c r="B69" s="66">
        <v>2078118.287</v>
      </c>
      <c r="C69" s="66">
        <v>6305388.2199999997</v>
      </c>
      <c r="D69" s="66">
        <v>232.261</v>
      </c>
      <c r="E69" s="11" t="s">
        <v>31</v>
      </c>
      <c r="F69" s="30"/>
      <c r="G69" s="30">
        <v>232.88900000000001</v>
      </c>
      <c r="H69" s="30">
        <v>232.91</v>
      </c>
      <c r="I69" s="30">
        <v>232.67099999999999</v>
      </c>
      <c r="J69" s="30">
        <v>232.76</v>
      </c>
      <c r="K69" s="30">
        <v>232.71</v>
      </c>
      <c r="L69" s="30">
        <v>232.679</v>
      </c>
      <c r="M69" s="66">
        <v>232.49100000000001</v>
      </c>
      <c r="N69" s="30">
        <v>232.57</v>
      </c>
      <c r="O69" s="66">
        <v>232.279</v>
      </c>
      <c r="P69" s="66">
        <v>232.41</v>
      </c>
      <c r="Q69" s="66">
        <v>232.22200000000001</v>
      </c>
      <c r="R69" s="66">
        <v>232.29</v>
      </c>
      <c r="S69" s="66">
        <v>232.52600000000001</v>
      </c>
      <c r="T69" s="66">
        <v>232.261</v>
      </c>
      <c r="U69" s="31"/>
      <c r="V69" s="30">
        <f t="shared" si="41"/>
        <v>-0.15000000000000568</v>
      </c>
      <c r="W69" s="32">
        <f t="shared" si="0"/>
        <v>-8.0999999999988859E-2</v>
      </c>
      <c r="X69" s="68">
        <f t="shared" si="1"/>
        <v>-0.10900000000000887</v>
      </c>
      <c r="Y69" s="68">
        <f t="shared" si="2"/>
        <v>-0.15999999999999659</v>
      </c>
      <c r="Z69" s="68">
        <f t="shared" si="3"/>
        <v>-0.12000000000000455</v>
      </c>
      <c r="AA69" s="68">
        <f t="shared" si="4"/>
        <v>-2.8999999999996362E-2</v>
      </c>
      <c r="AB69" s="88">
        <f t="shared" si="39"/>
        <v>-0.10816666666666681</v>
      </c>
      <c r="AC69" s="49">
        <f t="shared" si="6"/>
        <v>-0.21800000000001774</v>
      </c>
      <c r="AD69" s="32">
        <f t="shared" si="37"/>
        <v>3.9000000000015689E-2</v>
      </c>
      <c r="AE69" s="68">
        <f t="shared" si="7"/>
        <v>-0.21899999999999409</v>
      </c>
      <c r="AF69" s="68">
        <f t="shared" si="8"/>
        <v>-0.21200000000001751</v>
      </c>
      <c r="AG69" s="68">
        <f t="shared" si="9"/>
        <v>-5.6999999999987949E-2</v>
      </c>
      <c r="AH69" s="68">
        <f t="shared" si="15"/>
        <v>0.30400000000000205</v>
      </c>
      <c r="AI69" s="68">
        <f t="shared" si="38"/>
        <v>-6.0499999999999922E-2</v>
      </c>
      <c r="AJ69" s="68">
        <f t="shared" si="12"/>
        <v>-0.26500000000001478</v>
      </c>
      <c r="AK69"/>
    </row>
    <row r="70" spans="1:37" x14ac:dyDescent="0.25">
      <c r="A70" s="3">
        <v>2348</v>
      </c>
      <c r="B70" s="66">
        <v>2256684.5789999999</v>
      </c>
      <c r="C70" s="66">
        <v>6084032.4970000004</v>
      </c>
      <c r="D70" s="66">
        <v>112.455</v>
      </c>
      <c r="E70" s="11" t="s">
        <v>32</v>
      </c>
      <c r="F70" s="30"/>
      <c r="G70" s="30">
        <v>113.407</v>
      </c>
      <c r="H70" s="30">
        <v>113.328</v>
      </c>
      <c r="I70" s="30">
        <v>113.188</v>
      </c>
      <c r="J70" s="30">
        <v>113.16</v>
      </c>
      <c r="K70" s="30">
        <v>113.06</v>
      </c>
      <c r="L70" s="30">
        <v>113.083</v>
      </c>
      <c r="M70" s="66">
        <v>112.88500000000001</v>
      </c>
      <c r="N70" s="30">
        <v>112.81699999999999</v>
      </c>
      <c r="O70" s="66">
        <v>112.779</v>
      </c>
      <c r="P70" s="66">
        <v>112.652</v>
      </c>
      <c r="Q70" s="66">
        <v>112.583</v>
      </c>
      <c r="R70" s="66">
        <v>112.54</v>
      </c>
      <c r="S70" s="66">
        <v>112.43</v>
      </c>
      <c r="T70" s="66">
        <v>112.455</v>
      </c>
      <c r="U70" s="31"/>
      <c r="V70" s="30">
        <f t="shared" si="41"/>
        <v>-0.16800000000000637</v>
      </c>
      <c r="W70" s="32">
        <f t="shared" si="0"/>
        <v>-7.6999999999998181E-2</v>
      </c>
      <c r="X70" s="68">
        <f t="shared" si="1"/>
        <v>-0.26600000000000534</v>
      </c>
      <c r="Y70" s="68">
        <f t="shared" si="2"/>
        <v>-0.16499999999999204</v>
      </c>
      <c r="Z70" s="68">
        <f t="shared" si="3"/>
        <v>-0.11199999999999477</v>
      </c>
      <c r="AA70" s="68">
        <f t="shared" si="4"/>
        <v>-8.5000000000007958E-2</v>
      </c>
      <c r="AB70" s="88">
        <f t="shared" si="39"/>
        <v>-0.14550000000000077</v>
      </c>
      <c r="AC70" s="49">
        <f t="shared" si="6"/>
        <v>-0.21899999999999409</v>
      </c>
      <c r="AD70" s="32">
        <f t="shared" si="37"/>
        <v>-0.12800000000000011</v>
      </c>
      <c r="AE70" s="68">
        <f t="shared" si="7"/>
        <v>-0.17499999999999716</v>
      </c>
      <c r="AF70" s="68">
        <f t="shared" si="8"/>
        <v>-0.10600000000000875</v>
      </c>
      <c r="AG70" s="68">
        <f t="shared" si="9"/>
        <v>-0.19599999999999795</v>
      </c>
      <c r="AH70" s="68">
        <f t="shared" si="15"/>
        <v>-0.15299999999999159</v>
      </c>
      <c r="AI70" s="68">
        <f t="shared" si="38"/>
        <v>-0.16283333333333161</v>
      </c>
      <c r="AJ70" s="68">
        <f t="shared" si="12"/>
        <v>2.4999999999991473E-2</v>
      </c>
      <c r="AK70"/>
    </row>
    <row r="71" spans="1:37" x14ac:dyDescent="0.25">
      <c r="A71" s="3">
        <v>2362</v>
      </c>
      <c r="B71" s="66">
        <v>2256922.9169999999</v>
      </c>
      <c r="C71" s="66">
        <v>6143246.2359999996</v>
      </c>
      <c r="D71" s="66">
        <v>146.39400000000001</v>
      </c>
      <c r="E71" s="11" t="s">
        <v>33</v>
      </c>
      <c r="F71" s="30"/>
      <c r="G71" s="30">
        <v>149.72900000000001</v>
      </c>
      <c r="H71" s="30">
        <v>149.571</v>
      </c>
      <c r="I71" s="30">
        <v>149.18100000000001</v>
      </c>
      <c r="J71" s="30">
        <v>149.02000000000001</v>
      </c>
      <c r="K71" s="30">
        <v>148.65</v>
      </c>
      <c r="L71" s="30">
        <v>148.46700000000001</v>
      </c>
      <c r="M71" s="66">
        <v>147.886</v>
      </c>
      <c r="N71" s="30">
        <v>147.596</v>
      </c>
      <c r="O71" s="66">
        <v>147.298</v>
      </c>
      <c r="P71" s="66">
        <v>147.00700000000001</v>
      </c>
      <c r="Q71" s="66">
        <v>146.797</v>
      </c>
      <c r="R71" s="66">
        <v>146.69</v>
      </c>
      <c r="S71" s="66">
        <v>146.47499999999999</v>
      </c>
      <c r="T71" s="66">
        <v>146.39400000000001</v>
      </c>
      <c r="U71" s="31"/>
      <c r="V71" s="30">
        <f t="shared" si="41"/>
        <v>-0.55099999999998772</v>
      </c>
      <c r="W71" s="32">
        <f t="shared" si="0"/>
        <v>-0.55299999999999727</v>
      </c>
      <c r="X71" s="68">
        <f t="shared" si="1"/>
        <v>-0.87100000000000932</v>
      </c>
      <c r="Y71" s="68">
        <f t="shared" si="2"/>
        <v>-0.58899999999999864</v>
      </c>
      <c r="Z71" s="68">
        <f t="shared" si="3"/>
        <v>-0.31700000000000728</v>
      </c>
      <c r="AA71" s="68">
        <f t="shared" ref="AA71:AA82" si="42">T71-R71</f>
        <v>-0.29599999999999227</v>
      </c>
      <c r="AB71" s="88">
        <f t="shared" si="39"/>
        <v>-0.52949999999999875</v>
      </c>
      <c r="AC71" s="49">
        <f t="shared" si="6"/>
        <v>-0.54800000000000182</v>
      </c>
      <c r="AD71" s="32">
        <f t="shared" si="37"/>
        <v>-0.53100000000000591</v>
      </c>
      <c r="AE71" s="68">
        <f t="shared" si="7"/>
        <v>-0.76400000000001</v>
      </c>
      <c r="AF71" s="68">
        <f t="shared" si="8"/>
        <v>-0.58799999999999386</v>
      </c>
      <c r="AG71" s="68">
        <f t="shared" si="9"/>
        <v>-0.50100000000000477</v>
      </c>
      <c r="AH71" s="68">
        <f t="shared" si="15"/>
        <v>-0.32200000000000273</v>
      </c>
      <c r="AI71" s="68">
        <f t="shared" si="38"/>
        <v>-0.54233333333333655</v>
      </c>
      <c r="AJ71" s="68">
        <f t="shared" ref="AJ71:AJ82" si="43">T71-S71</f>
        <v>-8.0999999999988859E-2</v>
      </c>
      <c r="AK71"/>
    </row>
    <row r="72" spans="1:37" x14ac:dyDescent="0.25">
      <c r="A72" s="3">
        <v>2378</v>
      </c>
      <c r="B72" s="66">
        <v>2256382.0720000002</v>
      </c>
      <c r="C72" s="66">
        <v>6184306.5039999997</v>
      </c>
      <c r="D72" s="66">
        <v>179.256</v>
      </c>
      <c r="E72" s="11" t="s">
        <v>34</v>
      </c>
      <c r="F72" s="30"/>
      <c r="G72" s="30">
        <v>182.46199999999999</v>
      </c>
      <c r="H72" s="30">
        <v>182.41300000000001</v>
      </c>
      <c r="I72" s="30">
        <v>182.12799999999999</v>
      </c>
      <c r="J72" s="30">
        <v>181.96</v>
      </c>
      <c r="K72" s="30">
        <v>181.59</v>
      </c>
      <c r="L72" s="30">
        <v>181.42400000000001</v>
      </c>
      <c r="M72" s="66">
        <v>180.874</v>
      </c>
      <c r="N72" s="30">
        <v>180.64400000000001</v>
      </c>
      <c r="O72" s="66">
        <v>180.435</v>
      </c>
      <c r="P72" s="66">
        <v>180.12799999999999</v>
      </c>
      <c r="Q72" s="66">
        <v>179.84800000000001</v>
      </c>
      <c r="R72" s="66">
        <v>179.76</v>
      </c>
      <c r="S72" s="66">
        <v>179.41200000000001</v>
      </c>
      <c r="T72" s="66">
        <v>179.256</v>
      </c>
      <c r="U72" s="31"/>
      <c r="V72" s="30">
        <f t="shared" si="41"/>
        <v>-0.45300000000000296</v>
      </c>
      <c r="W72" s="32">
        <f t="shared" si="0"/>
        <v>-0.53600000000000136</v>
      </c>
      <c r="X72" s="68">
        <f t="shared" si="1"/>
        <v>-0.78000000000000114</v>
      </c>
      <c r="Y72" s="68">
        <f t="shared" si="2"/>
        <v>-0.51600000000001955</v>
      </c>
      <c r="Z72" s="68">
        <f t="shared" ref="Z72:Z81" si="44">R72-P72</f>
        <v>-0.367999999999995</v>
      </c>
      <c r="AA72" s="68">
        <f t="shared" si="42"/>
        <v>-0.50399999999999068</v>
      </c>
      <c r="AB72" s="88">
        <f t="shared" si="39"/>
        <v>-0.52616666666666845</v>
      </c>
      <c r="AC72" s="49">
        <f t="shared" si="6"/>
        <v>-0.33400000000000318</v>
      </c>
      <c r="AD72" s="32">
        <f t="shared" si="37"/>
        <v>-0.53799999999998249</v>
      </c>
      <c r="AE72" s="68">
        <f t="shared" si="7"/>
        <v>-0.71600000000000819</v>
      </c>
      <c r="AF72" s="68">
        <f t="shared" si="8"/>
        <v>-0.43899999999999295</v>
      </c>
      <c r="AG72" s="68">
        <f t="shared" si="9"/>
        <v>-0.58699999999998909</v>
      </c>
      <c r="AH72" s="68">
        <f t="shared" si="15"/>
        <v>-0.43600000000000705</v>
      </c>
      <c r="AI72" s="68">
        <f t="shared" si="38"/>
        <v>-0.50833333333333053</v>
      </c>
      <c r="AJ72" s="68">
        <f t="shared" si="43"/>
        <v>-0.15600000000000591</v>
      </c>
      <c r="AK72"/>
    </row>
    <row r="73" spans="1:37" x14ac:dyDescent="0.25">
      <c r="A73" s="3">
        <v>2448</v>
      </c>
      <c r="B73" s="66">
        <v>2061261.132</v>
      </c>
      <c r="C73" s="66">
        <v>6266141.1469999999</v>
      </c>
      <c r="D73" s="66">
        <v>197.26</v>
      </c>
      <c r="E73" s="11" t="s">
        <v>35</v>
      </c>
      <c r="F73" s="30"/>
      <c r="G73" s="30">
        <v>199.15199999999999</v>
      </c>
      <c r="H73" s="30">
        <v>199.18100000000001</v>
      </c>
      <c r="I73" s="30">
        <v>198.89400000000001</v>
      </c>
      <c r="J73" s="30">
        <v>198.84</v>
      </c>
      <c r="K73" s="30">
        <v>198.51</v>
      </c>
      <c r="L73" s="30">
        <v>198.43299999999999</v>
      </c>
      <c r="M73" s="66">
        <v>198.01599999999999</v>
      </c>
      <c r="N73" s="30">
        <v>197.99799999999999</v>
      </c>
      <c r="O73" s="66">
        <v>197.565</v>
      </c>
      <c r="P73" s="66">
        <v>197.62799999999999</v>
      </c>
      <c r="Q73" s="66">
        <v>197.399</v>
      </c>
      <c r="R73" s="66">
        <v>197.46</v>
      </c>
      <c r="S73" s="66">
        <v>197.37899999999999</v>
      </c>
      <c r="T73" s="66">
        <v>197.26</v>
      </c>
      <c r="U73" s="31"/>
      <c r="V73" s="30">
        <f t="shared" si="41"/>
        <v>-0.34100000000000819</v>
      </c>
      <c r="W73" s="32">
        <f t="shared" si="0"/>
        <v>-0.40700000000001069</v>
      </c>
      <c r="X73" s="68">
        <f t="shared" si="1"/>
        <v>-0.43500000000000227</v>
      </c>
      <c r="Y73" s="68">
        <f t="shared" si="2"/>
        <v>-0.37000000000000455</v>
      </c>
      <c r="Z73" s="68">
        <f t="shared" si="44"/>
        <v>-0.16799999999997794</v>
      </c>
      <c r="AA73" s="68">
        <f t="shared" si="42"/>
        <v>-0.20000000000001705</v>
      </c>
      <c r="AB73" s="88">
        <f t="shared" si="39"/>
        <v>-0.3201666666666701</v>
      </c>
      <c r="AC73" s="49">
        <f t="shared" si="6"/>
        <v>-0.25799999999998136</v>
      </c>
      <c r="AD73" s="32">
        <f t="shared" si="37"/>
        <v>-0.38400000000001455</v>
      </c>
      <c r="AE73" s="68">
        <f t="shared" si="7"/>
        <v>-0.49399999999999977</v>
      </c>
      <c r="AF73" s="68">
        <f t="shared" si="8"/>
        <v>-0.45099999999999341</v>
      </c>
      <c r="AG73" s="68">
        <f t="shared" si="9"/>
        <v>-0.16599999999999682</v>
      </c>
      <c r="AH73" s="68">
        <f t="shared" si="15"/>
        <v>-2.0000000000010232E-2</v>
      </c>
      <c r="AI73" s="68">
        <f t="shared" si="38"/>
        <v>-0.29549999999999937</v>
      </c>
      <c r="AJ73" s="68">
        <f t="shared" si="43"/>
        <v>-0.11899999999999977</v>
      </c>
      <c r="AK73"/>
    </row>
    <row r="74" spans="1:37" x14ac:dyDescent="0.25">
      <c r="A74" s="3">
        <v>2562</v>
      </c>
      <c r="B74" s="66">
        <v>2232976.798</v>
      </c>
      <c r="C74" s="66">
        <v>6129496.4879999999</v>
      </c>
      <c r="D74" s="66">
        <v>131.61199999999999</v>
      </c>
      <c r="E74" s="11" t="s">
        <v>81</v>
      </c>
      <c r="F74" s="30"/>
      <c r="G74" s="30">
        <v>133.65700000000001</v>
      </c>
      <c r="H74" s="30">
        <v>133.58600000000001</v>
      </c>
      <c r="I74" s="30">
        <v>133.43100000000001</v>
      </c>
      <c r="J74" s="30">
        <v>133.29</v>
      </c>
      <c r="K74" s="30">
        <v>133.11000000000001</v>
      </c>
      <c r="L74" s="30">
        <v>133.02600000000001</v>
      </c>
      <c r="M74" s="66">
        <v>132.52500000000001</v>
      </c>
      <c r="N74" s="30">
        <v>132.357</v>
      </c>
      <c r="O74" s="66">
        <v>132.256</v>
      </c>
      <c r="P74" s="66">
        <v>132.02099999999999</v>
      </c>
      <c r="Q74" s="66">
        <v>131.863</v>
      </c>
      <c r="R74" s="66">
        <v>131.82</v>
      </c>
      <c r="S74" s="66">
        <v>131.70699999999999</v>
      </c>
      <c r="T74" s="66">
        <v>131.61199999999999</v>
      </c>
      <c r="U74" s="31"/>
      <c r="V74" s="30">
        <f t="shared" si="41"/>
        <v>-0.29600000000002069</v>
      </c>
      <c r="W74" s="32">
        <f t="shared" si="0"/>
        <v>-0.26399999999998158</v>
      </c>
      <c r="X74" s="68">
        <f t="shared" si="1"/>
        <v>-0.66900000000001114</v>
      </c>
      <c r="Y74" s="68">
        <f t="shared" si="2"/>
        <v>-0.33600000000001273</v>
      </c>
      <c r="Z74" s="68">
        <f t="shared" si="44"/>
        <v>-0.20099999999999341</v>
      </c>
      <c r="AA74" s="68">
        <f t="shared" si="42"/>
        <v>-0.20799999999999841</v>
      </c>
      <c r="AB74" s="88">
        <f t="shared" si="39"/>
        <v>-0.32900000000000301</v>
      </c>
      <c r="AC74" s="49">
        <f t="shared" si="6"/>
        <v>-0.22599999999999909</v>
      </c>
      <c r="AD74" s="32">
        <f t="shared" si="37"/>
        <v>-0.32099999999999795</v>
      </c>
      <c r="AE74" s="68">
        <f t="shared" si="7"/>
        <v>-0.58500000000000796</v>
      </c>
      <c r="AF74" s="68">
        <f t="shared" si="8"/>
        <v>-0.26900000000000546</v>
      </c>
      <c r="AG74" s="68">
        <f t="shared" ref="AG74:AG82" si="45">Q74-O74</f>
        <v>-0.39300000000000068</v>
      </c>
      <c r="AH74" s="68">
        <f t="shared" si="15"/>
        <v>-0.15600000000000591</v>
      </c>
      <c r="AI74" s="68">
        <f t="shared" si="38"/>
        <v>-0.32500000000000284</v>
      </c>
      <c r="AJ74" s="68">
        <f t="shared" si="43"/>
        <v>-9.4999999999998863E-2</v>
      </c>
      <c r="AK74"/>
    </row>
    <row r="75" spans="1:37" x14ac:dyDescent="0.25">
      <c r="A75" s="3" t="s">
        <v>36</v>
      </c>
      <c r="B75" s="66">
        <v>2405238.963</v>
      </c>
      <c r="C75" s="66">
        <v>6241496.4239999996</v>
      </c>
      <c r="D75" s="66">
        <v>1289.4269999999999</v>
      </c>
      <c r="E75" s="11" t="s">
        <v>37</v>
      </c>
      <c r="F75" s="30"/>
      <c r="G75" s="30"/>
      <c r="H75" s="30"/>
      <c r="I75" s="30"/>
      <c r="J75" s="30">
        <v>1289.229</v>
      </c>
      <c r="K75" s="30">
        <v>1289.27</v>
      </c>
      <c r="L75" s="30">
        <v>1289.241</v>
      </c>
      <c r="M75" s="66">
        <v>1289.1510000000001</v>
      </c>
      <c r="N75" s="30">
        <v>1289.212</v>
      </c>
      <c r="O75" s="66">
        <v>1289.547</v>
      </c>
      <c r="P75" s="66">
        <v>1289.1189999999999</v>
      </c>
      <c r="Q75" s="66">
        <v>1289.4870000000001</v>
      </c>
      <c r="R75" s="66">
        <v>1289.23</v>
      </c>
      <c r="S75" s="66">
        <v>1289.271</v>
      </c>
      <c r="T75" s="66">
        <v>1289.4269999999999</v>
      </c>
      <c r="U75" s="30"/>
      <c r="V75" s="30"/>
      <c r="W75" s="32">
        <f t="shared" si="0"/>
        <v>1.1999999999943611E-2</v>
      </c>
      <c r="X75" s="68">
        <f t="shared" si="1"/>
        <v>-2.8999999999996362E-2</v>
      </c>
      <c r="Y75" s="68">
        <f t="shared" si="2"/>
        <v>-9.3000000000074579E-2</v>
      </c>
      <c r="Z75" s="68">
        <f t="shared" si="44"/>
        <v>0.11100000000010368</v>
      </c>
      <c r="AA75" s="68">
        <f t="shared" si="42"/>
        <v>0.19699999999988904</v>
      </c>
      <c r="AB75" s="88">
        <f>(T75-J75)/5</f>
        <v>3.959999999997308E-2</v>
      </c>
      <c r="AC75" s="49"/>
      <c r="AD75" s="31"/>
      <c r="AE75" s="68">
        <f t="shared" si="7"/>
        <v>-0.11899999999991451</v>
      </c>
      <c r="AF75" s="68">
        <f t="shared" si="8"/>
        <v>0.39599999999995816</v>
      </c>
      <c r="AG75" s="68">
        <f t="shared" si="45"/>
        <v>-5.999999999994543E-2</v>
      </c>
      <c r="AH75" s="68">
        <f t="shared" si="15"/>
        <v>-0.21600000000012187</v>
      </c>
      <c r="AI75" s="67">
        <f t="shared" ref="AI75:AI82" si="46">(S75-K75)/4</f>
        <v>2.4999999999408828E-4</v>
      </c>
      <c r="AJ75" s="68">
        <f t="shared" si="43"/>
        <v>0.15599999999994907</v>
      </c>
      <c r="AK75"/>
    </row>
    <row r="76" spans="1:37" x14ac:dyDescent="0.25">
      <c r="A76" s="3" t="s">
        <v>38</v>
      </c>
      <c r="B76" s="66">
        <v>2273179.4509999999</v>
      </c>
      <c r="C76" s="66">
        <v>6009947.6519999998</v>
      </c>
      <c r="D76" s="66">
        <v>137.90100000000001</v>
      </c>
      <c r="E76" s="11" t="s">
        <v>79</v>
      </c>
      <c r="F76" s="30"/>
      <c r="G76" s="30"/>
      <c r="H76" s="30"/>
      <c r="I76" s="30"/>
      <c r="J76" s="30">
        <v>137.98500000000001</v>
      </c>
      <c r="K76" s="30">
        <v>137.96</v>
      </c>
      <c r="L76" s="30">
        <v>137.88</v>
      </c>
      <c r="M76" s="66">
        <v>137.886</v>
      </c>
      <c r="N76" s="30">
        <v>137.81399999999999</v>
      </c>
      <c r="O76" s="66">
        <v>137.851</v>
      </c>
      <c r="P76" s="66">
        <v>137.88200000000001</v>
      </c>
      <c r="Q76" s="66">
        <v>137.95599999999999</v>
      </c>
      <c r="R76" s="66">
        <v>137.94</v>
      </c>
      <c r="S76" s="66">
        <v>137.84100000000001</v>
      </c>
      <c r="T76" s="66">
        <v>137.90100000000001</v>
      </c>
      <c r="U76" s="30"/>
      <c r="V76" s="30"/>
      <c r="W76" s="32">
        <f t="shared" ref="W76:W82" si="47">L76-J76</f>
        <v>-0.10500000000001819</v>
      </c>
      <c r="X76" s="68">
        <f t="shared" ref="X76:X82" si="48">N76-L76</f>
        <v>-6.6000000000002501E-2</v>
      </c>
      <c r="Y76" s="68">
        <f t="shared" ref="Y76:Y81" si="49">P76-N76</f>
        <v>6.8000000000012051E-2</v>
      </c>
      <c r="Z76" s="68">
        <f t="shared" si="44"/>
        <v>5.7999999999992724E-2</v>
      </c>
      <c r="AA76" s="68">
        <f t="shared" si="42"/>
        <v>-3.8999999999987267E-2</v>
      </c>
      <c r="AB76" s="88">
        <f t="shared" ref="AB76:AB82" si="50">(T76-J76)/5</f>
        <v>-1.6800000000000637E-2</v>
      </c>
      <c r="AC76" s="49"/>
      <c r="AD76" s="31"/>
      <c r="AE76" s="68">
        <f t="shared" ref="AE76:AE82" si="51">M76-K76</f>
        <v>-7.4000000000012278E-2</v>
      </c>
      <c r="AF76" s="68">
        <f t="shared" ref="AF76:AF82" si="52">O76-M76</f>
        <v>-3.4999999999996589E-2</v>
      </c>
      <c r="AG76" s="68">
        <f t="shared" si="45"/>
        <v>0.10499999999998977</v>
      </c>
      <c r="AH76" s="68">
        <f t="shared" ref="AH76:AH82" si="53">S76-Q76</f>
        <v>-0.11499999999998067</v>
      </c>
      <c r="AI76" s="67">
        <f t="shared" si="46"/>
        <v>-2.9749999999999943E-2</v>
      </c>
      <c r="AJ76" s="68">
        <f t="shared" si="43"/>
        <v>6.0000000000002274E-2</v>
      </c>
      <c r="AK76"/>
    </row>
    <row r="77" spans="1:37" x14ac:dyDescent="0.25">
      <c r="A77" s="44" t="s">
        <v>39</v>
      </c>
      <c r="B77" s="66">
        <v>2197033.0109999999</v>
      </c>
      <c r="C77" s="66">
        <v>6077365.8849999998</v>
      </c>
      <c r="D77" s="66">
        <v>189.53</v>
      </c>
      <c r="E77" s="45" t="s">
        <v>40</v>
      </c>
      <c r="F77" s="30"/>
      <c r="G77" s="30"/>
      <c r="H77" s="30"/>
      <c r="I77" s="30"/>
      <c r="J77" s="30">
        <v>189.93</v>
      </c>
      <c r="K77" s="34">
        <v>189.77</v>
      </c>
      <c r="L77" s="34">
        <v>189.85409999999999</v>
      </c>
      <c r="M77" s="69">
        <v>189.715</v>
      </c>
      <c r="N77" s="30">
        <v>189.661</v>
      </c>
      <c r="O77" s="66">
        <v>189.63300000000001</v>
      </c>
      <c r="P77" s="66">
        <v>189.52099999999999</v>
      </c>
      <c r="Q77" s="66">
        <v>189.57</v>
      </c>
      <c r="R77" s="66">
        <v>189.6</v>
      </c>
      <c r="S77" s="66">
        <v>189.56700000000001</v>
      </c>
      <c r="T77" s="66">
        <v>189.53</v>
      </c>
      <c r="U77" s="30"/>
      <c r="V77" s="30"/>
      <c r="W77" s="32">
        <f t="shared" si="47"/>
        <v>-7.5900000000018508E-2</v>
      </c>
      <c r="X77" s="68">
        <f t="shared" si="48"/>
        <v>-0.19309999999998695</v>
      </c>
      <c r="Y77" s="68">
        <f t="shared" si="49"/>
        <v>-0.14000000000001478</v>
      </c>
      <c r="Z77" s="68">
        <f t="shared" si="44"/>
        <v>7.9000000000007731E-2</v>
      </c>
      <c r="AA77" s="68">
        <f t="shared" si="42"/>
        <v>-6.9999999999993179E-2</v>
      </c>
      <c r="AB77" s="88">
        <f t="shared" si="50"/>
        <v>-8.000000000000114E-2</v>
      </c>
      <c r="AC77" s="49"/>
      <c r="AD77" s="31"/>
      <c r="AE77" s="68">
        <f t="shared" si="51"/>
        <v>-5.5000000000006821E-2</v>
      </c>
      <c r="AF77" s="68">
        <f t="shared" si="52"/>
        <v>-8.1999999999993634E-2</v>
      </c>
      <c r="AG77" s="68">
        <f t="shared" si="45"/>
        <v>-6.3000000000016598E-2</v>
      </c>
      <c r="AH77" s="68">
        <f t="shared" si="53"/>
        <v>-2.9999999999859028E-3</v>
      </c>
      <c r="AI77" s="67">
        <f t="shared" si="46"/>
        <v>-5.0750000000000739E-2</v>
      </c>
      <c r="AJ77" s="68">
        <f t="shared" si="43"/>
        <v>-3.7000000000006139E-2</v>
      </c>
      <c r="AK77"/>
    </row>
    <row r="78" spans="1:37" x14ac:dyDescent="0.25">
      <c r="A78" s="3" t="s">
        <v>41</v>
      </c>
      <c r="B78" s="66">
        <v>2143813.33</v>
      </c>
      <c r="C78" s="66">
        <v>6133818.6040000003</v>
      </c>
      <c r="D78" s="66">
        <v>233.27</v>
      </c>
      <c r="E78" s="11" t="s">
        <v>42</v>
      </c>
      <c r="F78" s="30"/>
      <c r="G78" s="30"/>
      <c r="H78" s="30"/>
      <c r="I78" s="30"/>
      <c r="J78" s="30">
        <v>233.74</v>
      </c>
      <c r="K78" s="30">
        <v>233.55</v>
      </c>
      <c r="L78" s="30">
        <v>233.613</v>
      </c>
      <c r="M78" s="66">
        <v>233.42699999999999</v>
      </c>
      <c r="N78" s="30">
        <v>233.29900000000001</v>
      </c>
      <c r="O78" s="66">
        <v>233.24799999999999</v>
      </c>
      <c r="P78" s="66">
        <v>233.17500000000001</v>
      </c>
      <c r="Q78" s="66">
        <v>233.27600000000001</v>
      </c>
      <c r="R78" s="66">
        <v>233.37</v>
      </c>
      <c r="S78" s="66">
        <v>233.40299999999999</v>
      </c>
      <c r="T78" s="66">
        <v>233.27</v>
      </c>
      <c r="U78" s="30"/>
      <c r="V78" s="30"/>
      <c r="W78" s="32">
        <f t="shared" si="47"/>
        <v>-0.12700000000000955</v>
      </c>
      <c r="X78" s="68">
        <f t="shared" si="48"/>
        <v>-0.31399999999999295</v>
      </c>
      <c r="Y78" s="68">
        <f t="shared" si="49"/>
        <v>-0.12399999999999523</v>
      </c>
      <c r="Z78" s="68">
        <f t="shared" si="44"/>
        <v>0.19499999999999318</v>
      </c>
      <c r="AA78" s="68">
        <f t="shared" si="42"/>
        <v>-9.9999999999994316E-2</v>
      </c>
      <c r="AB78" s="88">
        <f t="shared" si="50"/>
        <v>-9.3999999999999778E-2</v>
      </c>
      <c r="AC78" s="49"/>
      <c r="AD78" s="31"/>
      <c r="AE78" s="68">
        <f t="shared" si="51"/>
        <v>-0.12300000000001887</v>
      </c>
      <c r="AF78" s="68">
        <f t="shared" si="52"/>
        <v>-0.17900000000000205</v>
      </c>
      <c r="AG78" s="68">
        <f t="shared" si="45"/>
        <v>2.8000000000020009E-2</v>
      </c>
      <c r="AH78" s="68">
        <f t="shared" si="53"/>
        <v>0.12699999999998113</v>
      </c>
      <c r="AI78" s="67">
        <f t="shared" si="46"/>
        <v>-3.6750000000004945E-2</v>
      </c>
      <c r="AJ78" s="68">
        <f t="shared" si="43"/>
        <v>-0.13299999999998136</v>
      </c>
      <c r="AK78"/>
    </row>
    <row r="79" spans="1:37" x14ac:dyDescent="0.25">
      <c r="A79" s="3" t="s">
        <v>43</v>
      </c>
      <c r="B79" s="66">
        <v>2143787.821</v>
      </c>
      <c r="C79" s="66">
        <v>6458478.2800000003</v>
      </c>
      <c r="D79" s="66">
        <v>506.61399999999998</v>
      </c>
      <c r="E79" s="11" t="s">
        <v>80</v>
      </c>
      <c r="F79" s="30"/>
      <c r="G79" s="30"/>
      <c r="H79" s="30"/>
      <c r="I79" s="30"/>
      <c r="J79" s="30">
        <v>506.64499999999998</v>
      </c>
      <c r="K79" s="30">
        <v>506.77</v>
      </c>
      <c r="L79" s="30">
        <v>506.65600000000001</v>
      </c>
      <c r="M79" s="66">
        <v>506.78300000000002</v>
      </c>
      <c r="N79" s="30">
        <v>506.74400000000003</v>
      </c>
      <c r="O79" s="66">
        <v>506.61799999999999</v>
      </c>
      <c r="P79" s="66">
        <v>506.70299999999997</v>
      </c>
      <c r="Q79" s="66">
        <v>506.72199999999998</v>
      </c>
      <c r="R79" s="66">
        <v>506.69</v>
      </c>
      <c r="S79" s="66">
        <v>506.673</v>
      </c>
      <c r="T79" s="66">
        <v>506.61399999999998</v>
      </c>
      <c r="U79" s="30"/>
      <c r="V79" s="30"/>
      <c r="W79" s="32">
        <f t="shared" si="47"/>
        <v>1.1000000000024102E-2</v>
      </c>
      <c r="X79" s="68">
        <f t="shared" si="48"/>
        <v>8.8000000000022283E-2</v>
      </c>
      <c r="Y79" s="68">
        <f t="shared" si="49"/>
        <v>-4.100000000005366E-2</v>
      </c>
      <c r="Z79" s="68">
        <f t="shared" si="44"/>
        <v>-1.2999999999976808E-2</v>
      </c>
      <c r="AA79" s="68">
        <f t="shared" si="42"/>
        <v>-7.6000000000021828E-2</v>
      </c>
      <c r="AB79" s="88">
        <f t="shared" si="50"/>
        <v>-6.200000000001182E-3</v>
      </c>
      <c r="AC79" s="49"/>
      <c r="AD79" s="31"/>
      <c r="AE79" s="68">
        <f t="shared" si="51"/>
        <v>1.3000000000033651E-2</v>
      </c>
      <c r="AF79" s="68">
        <f t="shared" si="52"/>
        <v>-0.16500000000002046</v>
      </c>
      <c r="AG79" s="68">
        <f t="shared" si="45"/>
        <v>0.10399999999998499</v>
      </c>
      <c r="AH79" s="68">
        <f t="shared" si="53"/>
        <v>-4.8999999999978172E-2</v>
      </c>
      <c r="AI79" s="67">
        <f t="shared" si="46"/>
        <v>-2.4249999999994998E-2</v>
      </c>
      <c r="AJ79" s="68">
        <f t="shared" si="43"/>
        <v>-5.9000000000025921E-2</v>
      </c>
      <c r="AK79"/>
    </row>
    <row r="80" spans="1:37" x14ac:dyDescent="0.25">
      <c r="A80" s="3" t="s">
        <v>44</v>
      </c>
      <c r="B80" s="66">
        <v>2172507.73</v>
      </c>
      <c r="C80" s="66">
        <v>6031179.3430000003</v>
      </c>
      <c r="D80" s="66">
        <v>704.55700000000002</v>
      </c>
      <c r="E80" s="11" t="s">
        <v>45</v>
      </c>
      <c r="F80" s="30"/>
      <c r="G80" s="30"/>
      <c r="H80" s="30"/>
      <c r="I80" s="30"/>
      <c r="J80" s="30">
        <v>704.59799999999996</v>
      </c>
      <c r="K80" s="30">
        <v>704.5</v>
      </c>
      <c r="L80" s="30">
        <v>704.71</v>
      </c>
      <c r="M80" s="66">
        <v>704.60299999999995</v>
      </c>
      <c r="N80" s="30">
        <v>704.57</v>
      </c>
      <c r="O80" s="66">
        <v>704.61900000000003</v>
      </c>
      <c r="P80" s="66">
        <v>704.56799999999998</v>
      </c>
      <c r="Q80" s="66">
        <v>704.61199999999997</v>
      </c>
      <c r="R80" s="66">
        <v>704.59</v>
      </c>
      <c r="S80" s="66">
        <v>704.66499999999996</v>
      </c>
      <c r="T80" s="66">
        <v>704.55700000000002</v>
      </c>
      <c r="U80" s="30"/>
      <c r="V80" s="30"/>
      <c r="W80" s="32">
        <f t="shared" si="47"/>
        <v>0.11200000000008004</v>
      </c>
      <c r="X80" s="68">
        <f t="shared" si="48"/>
        <v>-0.13999999999998636</v>
      </c>
      <c r="Y80" s="68">
        <f t="shared" si="49"/>
        <v>-2.0000000000663931E-3</v>
      </c>
      <c r="Z80" s="68">
        <f t="shared" si="44"/>
        <v>2.2000000000048203E-2</v>
      </c>
      <c r="AA80" s="68">
        <f t="shared" si="42"/>
        <v>-3.3000000000015461E-2</v>
      </c>
      <c r="AB80" s="88">
        <f t="shared" si="50"/>
        <v>-8.1999999999879947E-3</v>
      </c>
      <c r="AC80" s="49"/>
      <c r="AD80" s="31"/>
      <c r="AE80" s="68">
        <f t="shared" si="51"/>
        <v>0.1029999999999518</v>
      </c>
      <c r="AF80" s="68">
        <f t="shared" si="52"/>
        <v>1.6000000000076398E-2</v>
      </c>
      <c r="AG80" s="68">
        <f t="shared" si="45"/>
        <v>-7.0000000000618456E-3</v>
      </c>
      <c r="AH80" s="68">
        <f t="shared" si="53"/>
        <v>5.2999999999997272E-2</v>
      </c>
      <c r="AI80" s="67">
        <f t="shared" si="46"/>
        <v>4.1249999999990905E-2</v>
      </c>
      <c r="AJ80" s="68">
        <f t="shared" si="43"/>
        <v>-0.10799999999994725</v>
      </c>
      <c r="AK80"/>
    </row>
    <row r="81" spans="1:37" x14ac:dyDescent="0.25">
      <c r="A81" s="3" t="s">
        <v>46</v>
      </c>
      <c r="B81" s="66">
        <v>2082514.8389999999</v>
      </c>
      <c r="C81" s="66">
        <v>6102978.8210000005</v>
      </c>
      <c r="D81" s="66">
        <v>1103.5820000000001</v>
      </c>
      <c r="E81" s="11" t="s">
        <v>47</v>
      </c>
      <c r="F81" s="30"/>
      <c r="G81" s="30"/>
      <c r="H81" s="30"/>
      <c r="I81" s="30"/>
      <c r="J81" s="30">
        <v>1103.6020000000001</v>
      </c>
      <c r="K81" s="30">
        <v>1103.5</v>
      </c>
      <c r="L81" s="30">
        <v>1103.529</v>
      </c>
      <c r="M81" s="66">
        <v>1103.5989999999999</v>
      </c>
      <c r="N81" s="30">
        <v>1103.5840000000001</v>
      </c>
      <c r="O81" s="66">
        <v>1103.5920000000001</v>
      </c>
      <c r="P81" s="66">
        <v>1103.624</v>
      </c>
      <c r="Q81" s="66">
        <v>1103.6289999999999</v>
      </c>
      <c r="R81" s="66">
        <v>1103.55</v>
      </c>
      <c r="S81" s="66">
        <v>1103.694</v>
      </c>
      <c r="T81" s="66">
        <v>1103.5820000000001</v>
      </c>
      <c r="U81" s="30"/>
      <c r="V81" s="30"/>
      <c r="W81" s="32">
        <f t="shared" si="47"/>
        <v>-7.3000000000092768E-2</v>
      </c>
      <c r="X81" s="68">
        <f t="shared" si="48"/>
        <v>5.5000000000063665E-2</v>
      </c>
      <c r="Y81" s="68">
        <f t="shared" si="49"/>
        <v>3.999999999996362E-2</v>
      </c>
      <c r="Z81" s="68">
        <f t="shared" si="44"/>
        <v>-7.4000000000069122E-2</v>
      </c>
      <c r="AA81" s="68">
        <f t="shared" si="42"/>
        <v>3.2000000000152795E-2</v>
      </c>
      <c r="AB81" s="88">
        <f t="shared" si="50"/>
        <v>-3.9999999999963624E-3</v>
      </c>
      <c r="AC81" s="49"/>
      <c r="AD81" s="31"/>
      <c r="AE81" s="68">
        <f t="shared" si="51"/>
        <v>9.8999999999932697E-2</v>
      </c>
      <c r="AF81" s="68">
        <f t="shared" si="52"/>
        <v>-6.999999999834472E-3</v>
      </c>
      <c r="AG81" s="68">
        <f t="shared" si="45"/>
        <v>3.6999999999807187E-2</v>
      </c>
      <c r="AH81" s="68">
        <f t="shared" si="53"/>
        <v>6.500000000005457E-2</v>
      </c>
      <c r="AI81" s="67">
        <f t="shared" si="46"/>
        <v>4.8499999999989996E-2</v>
      </c>
      <c r="AJ81" s="68">
        <f t="shared" si="43"/>
        <v>-0.11199999999985266</v>
      </c>
      <c r="AK81"/>
    </row>
    <row r="82" spans="1:37" s="84" customFormat="1" x14ac:dyDescent="0.25">
      <c r="A82" s="76" t="s">
        <v>99</v>
      </c>
      <c r="B82" s="66">
        <v>2343309.15</v>
      </c>
      <c r="C82" s="66">
        <v>5956829.3210000005</v>
      </c>
      <c r="D82" s="66">
        <v>183.291</v>
      </c>
      <c r="E82" s="85" t="s">
        <v>48</v>
      </c>
      <c r="F82" s="77"/>
      <c r="G82" s="77"/>
      <c r="H82" s="77"/>
      <c r="I82" s="77"/>
      <c r="J82" s="77">
        <v>183.238</v>
      </c>
      <c r="K82" s="77">
        <v>183.47</v>
      </c>
      <c r="L82" s="77">
        <v>183.31700000000001</v>
      </c>
      <c r="M82" s="77">
        <v>183.33799999999999</v>
      </c>
      <c r="N82" s="77">
        <v>183.27199999999999</v>
      </c>
      <c r="O82" s="77">
        <v>183.27600000000001</v>
      </c>
      <c r="P82" s="77"/>
      <c r="Q82" s="66">
        <v>183.386</v>
      </c>
      <c r="R82" s="66">
        <v>183.31</v>
      </c>
      <c r="S82" s="66">
        <v>183.14400000000001</v>
      </c>
      <c r="T82" s="66">
        <v>183.291</v>
      </c>
      <c r="U82" s="77"/>
      <c r="V82" s="77"/>
      <c r="W82" s="86">
        <f t="shared" si="47"/>
        <v>7.9000000000007731E-2</v>
      </c>
      <c r="X82" s="86">
        <f t="shared" si="48"/>
        <v>-4.5000000000015916E-2</v>
      </c>
      <c r="Y82" s="86"/>
      <c r="Z82" s="68" t="s">
        <v>103</v>
      </c>
      <c r="AA82" s="68">
        <f t="shared" si="42"/>
        <v>-1.9000000000005457E-2</v>
      </c>
      <c r="AB82" s="88">
        <f t="shared" si="50"/>
        <v>1.0599999999999454E-2</v>
      </c>
      <c r="AC82" s="87"/>
      <c r="AD82" s="88"/>
      <c r="AE82" s="86">
        <f t="shared" si="51"/>
        <v>-0.132000000000005</v>
      </c>
      <c r="AF82" s="86">
        <f t="shared" si="52"/>
        <v>-6.1999999999983402E-2</v>
      </c>
      <c r="AG82" s="68">
        <f t="shared" si="45"/>
        <v>0.10999999999998522</v>
      </c>
      <c r="AH82" s="68">
        <f t="shared" si="53"/>
        <v>-0.24199999999999022</v>
      </c>
      <c r="AI82" s="67">
        <f t="shared" si="46"/>
        <v>-8.1499999999998352E-2</v>
      </c>
      <c r="AJ82" s="68">
        <f t="shared" si="43"/>
        <v>0.14699999999999136</v>
      </c>
    </row>
    <row r="83" spans="1:37" x14ac:dyDescent="0.25">
      <c r="AD83" s="21"/>
      <c r="AE83" s="21"/>
      <c r="AF83" s="21"/>
      <c r="AG83" s="21"/>
      <c r="AH83" s="21"/>
      <c r="AI83" s="21"/>
      <c r="AJ83"/>
      <c r="AK83"/>
    </row>
    <row r="84" spans="1:37" x14ac:dyDescent="0.25">
      <c r="A84" s="12">
        <v>-0.15</v>
      </c>
      <c r="B84" s="22" t="s">
        <v>95</v>
      </c>
      <c r="E84"/>
      <c r="AJ84"/>
      <c r="AK84"/>
    </row>
    <row r="86" spans="1:37" x14ac:dyDescent="0.25">
      <c r="A86" s="19"/>
      <c r="B86" s="64" t="s">
        <v>113</v>
      </c>
      <c r="C86" s="64"/>
      <c r="D86" s="64"/>
      <c r="E86" s="64"/>
      <c r="K86" s="10"/>
      <c r="AD86" s="21"/>
      <c r="AE86" s="21"/>
      <c r="AF86" s="21"/>
      <c r="AG86" s="21"/>
      <c r="AH86" s="21"/>
      <c r="AI86" s="21"/>
      <c r="AJ86"/>
      <c r="AK86"/>
    </row>
    <row r="87" spans="1:37" x14ac:dyDescent="0.25">
      <c r="B87" s="72" t="s">
        <v>89</v>
      </c>
      <c r="C87" s="64"/>
      <c r="D87" s="64"/>
      <c r="E87" s="64"/>
      <c r="AJ87"/>
      <c r="AK87"/>
    </row>
    <row r="88" spans="1:37" x14ac:dyDescent="0.25">
      <c r="B88" s="72" t="s">
        <v>118</v>
      </c>
      <c r="C88" s="64"/>
      <c r="D88" s="64"/>
      <c r="E88" s="64"/>
      <c r="AJ88"/>
      <c r="AK88"/>
    </row>
    <row r="89" spans="1:37" x14ac:dyDescent="0.25">
      <c r="B89" s="72" t="s">
        <v>90</v>
      </c>
      <c r="C89" s="64"/>
      <c r="D89" s="64"/>
      <c r="E89" s="64"/>
      <c r="AJ89"/>
      <c r="AK89"/>
    </row>
    <row r="90" spans="1:37" x14ac:dyDescent="0.25">
      <c r="B90" s="72" t="s">
        <v>91</v>
      </c>
      <c r="C90" s="64"/>
      <c r="D90" s="64"/>
      <c r="E90" s="64"/>
      <c r="AJ90"/>
      <c r="AK90"/>
    </row>
    <row r="91" spans="1:37" s="39" customFormat="1" x14ac:dyDescent="0.25">
      <c r="A91" s="2"/>
      <c r="B91" s="72" t="s">
        <v>92</v>
      </c>
      <c r="C91" s="64"/>
      <c r="D91" s="64"/>
      <c r="E91" s="64"/>
      <c r="M91" s="63"/>
      <c r="N91" s="46"/>
      <c r="O91" s="64"/>
      <c r="P91" s="64"/>
      <c r="Q91" s="64"/>
      <c r="R91" s="64"/>
      <c r="S91" s="64"/>
      <c r="T91" s="64"/>
      <c r="X91" s="64"/>
      <c r="Y91" s="64"/>
      <c r="Z91" s="64"/>
      <c r="AB91" s="64"/>
      <c r="AC91" s="48"/>
      <c r="AE91" s="46"/>
      <c r="AF91" s="64"/>
      <c r="AG91" s="48"/>
      <c r="AH91" s="64"/>
      <c r="AI91" s="64"/>
    </row>
    <row r="92" spans="1:37" x14ac:dyDescent="0.25">
      <c r="B92" s="72" t="s">
        <v>111</v>
      </c>
      <c r="C92" s="64"/>
      <c r="D92" s="64"/>
      <c r="E92" s="64"/>
      <c r="AJ92"/>
      <c r="AK92"/>
    </row>
    <row r="93" spans="1:37" x14ac:dyDescent="0.25">
      <c r="B93" s="64"/>
      <c r="C93" s="64"/>
      <c r="D93" s="64"/>
      <c r="AJ93"/>
      <c r="AK93"/>
    </row>
    <row r="94" spans="1:37" x14ac:dyDescent="0.25">
      <c r="A94" s="61"/>
      <c r="B94" s="72" t="s">
        <v>97</v>
      </c>
      <c r="C94" s="64"/>
      <c r="D94" s="64"/>
      <c r="AJ94"/>
      <c r="AK94"/>
    </row>
    <row r="95" spans="1:37" x14ac:dyDescent="0.25">
      <c r="B95" s="64"/>
      <c r="C95" s="64"/>
      <c r="D95" s="64"/>
      <c r="AJ95"/>
      <c r="AK95"/>
    </row>
    <row r="96" spans="1:37" x14ac:dyDescent="0.25">
      <c r="A96" s="90"/>
      <c r="B96" s="72" t="s">
        <v>114</v>
      </c>
      <c r="C96" s="64"/>
      <c r="D96" s="64"/>
      <c r="AJ96"/>
      <c r="AK96"/>
    </row>
    <row r="97" spans="36:37" x14ac:dyDescent="0.25">
      <c r="AJ97"/>
      <c r="AK97"/>
    </row>
    <row r="98" spans="36:37" x14ac:dyDescent="0.25">
      <c r="AJ98"/>
      <c r="AK98"/>
    </row>
    <row r="99" spans="36:37" x14ac:dyDescent="0.25">
      <c r="AJ99"/>
      <c r="AK99"/>
    </row>
    <row r="100" spans="36:37" x14ac:dyDescent="0.25">
      <c r="AJ100"/>
      <c r="AK100"/>
    </row>
    <row r="101" spans="36:37" x14ac:dyDescent="0.25">
      <c r="AJ101"/>
      <c r="AK101"/>
    </row>
    <row r="102" spans="36:37" x14ac:dyDescent="0.25">
      <c r="AJ102"/>
      <c r="AK102"/>
    </row>
    <row r="103" spans="36:37" x14ac:dyDescent="0.25">
      <c r="AJ103"/>
      <c r="AK103"/>
    </row>
    <row r="104" spans="36:37" x14ac:dyDescent="0.25">
      <c r="AJ104"/>
      <c r="AK104"/>
    </row>
    <row r="105" spans="36:37" x14ac:dyDescent="0.25">
      <c r="AJ105"/>
      <c r="AK105"/>
    </row>
    <row r="106" spans="36:37" x14ac:dyDescent="0.25">
      <c r="AJ106"/>
      <c r="AK106"/>
    </row>
    <row r="107" spans="36:37" x14ac:dyDescent="0.25">
      <c r="AJ107"/>
      <c r="AK107"/>
    </row>
    <row r="108" spans="36:37" x14ac:dyDescent="0.25">
      <c r="AJ108"/>
      <c r="AK108"/>
    </row>
    <row r="109" spans="36:37" x14ac:dyDescent="0.25">
      <c r="AJ109"/>
      <c r="AK109"/>
    </row>
    <row r="110" spans="36:37" x14ac:dyDescent="0.25">
      <c r="AJ110"/>
      <c r="AK110"/>
    </row>
    <row r="111" spans="36:37" x14ac:dyDescent="0.25">
      <c r="AJ111"/>
      <c r="AK111"/>
    </row>
    <row r="112" spans="36:37" x14ac:dyDescent="0.25">
      <c r="AJ112"/>
      <c r="AK112"/>
    </row>
    <row r="113" spans="36:37" x14ac:dyDescent="0.25">
      <c r="AJ113"/>
      <c r="AK113"/>
    </row>
    <row r="114" spans="36:37" x14ac:dyDescent="0.25">
      <c r="AJ114"/>
      <c r="AK114"/>
    </row>
    <row r="115" spans="36:37" x14ac:dyDescent="0.25">
      <c r="AJ115"/>
      <c r="AK115"/>
    </row>
    <row r="116" spans="36:37" x14ac:dyDescent="0.25">
      <c r="AJ116"/>
      <c r="AK116"/>
    </row>
    <row r="117" spans="36:37" x14ac:dyDescent="0.25">
      <c r="AJ117"/>
      <c r="AK117"/>
    </row>
    <row r="118" spans="36:37" x14ac:dyDescent="0.25">
      <c r="AJ118"/>
      <c r="AK118"/>
    </row>
    <row r="119" spans="36:37" x14ac:dyDescent="0.25">
      <c r="AJ119"/>
      <c r="AK119"/>
    </row>
    <row r="120" spans="36:37" x14ac:dyDescent="0.25">
      <c r="AJ120"/>
      <c r="AK120"/>
    </row>
    <row r="121" spans="36:37" x14ac:dyDescent="0.25">
      <c r="AJ121"/>
      <c r="AK121"/>
    </row>
    <row r="122" spans="36:37" x14ac:dyDescent="0.25">
      <c r="AJ122"/>
      <c r="AK122"/>
    </row>
    <row r="123" spans="36:37" x14ac:dyDescent="0.25">
      <c r="AJ123"/>
      <c r="AK123"/>
    </row>
    <row r="124" spans="36:37" x14ac:dyDescent="0.25">
      <c r="AJ124"/>
      <c r="AK124"/>
    </row>
    <row r="125" spans="36:37" x14ac:dyDescent="0.25">
      <c r="AJ125"/>
      <c r="AK125"/>
    </row>
    <row r="126" spans="36:37" x14ac:dyDescent="0.25">
      <c r="AJ126"/>
      <c r="AK126"/>
    </row>
    <row r="127" spans="36:37" x14ac:dyDescent="0.25">
      <c r="AJ127"/>
      <c r="AK127"/>
    </row>
  </sheetData>
  <mergeCells count="11">
    <mergeCell ref="B33:D33"/>
    <mergeCell ref="B25:D25"/>
    <mergeCell ref="A1:AD1"/>
    <mergeCell ref="A2:AD2"/>
    <mergeCell ref="B3:D3"/>
    <mergeCell ref="F3:L3"/>
    <mergeCell ref="B4:C4"/>
    <mergeCell ref="AC3:AI3"/>
    <mergeCell ref="F4:T4"/>
    <mergeCell ref="B28:D28"/>
    <mergeCell ref="U3:AB3"/>
  </mergeCells>
  <pageMargins left="0.7" right="0.45" top="0.5" bottom="0.5" header="0.3" footer="0.3"/>
  <pageSetup paperSize="3" scale="48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I87" sqref="AI87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7" width="10.7109375" customWidth="1"/>
    <col min="8" max="8" width="10.85546875" customWidth="1"/>
    <col min="9" max="11" width="10.7109375" customWidth="1"/>
    <col min="12" max="12" width="10.7109375" style="14" customWidth="1"/>
    <col min="13" max="13" width="10.7109375" style="46" customWidth="1"/>
    <col min="14" max="14" width="10.7109375" style="52" customWidth="1"/>
    <col min="15" max="20" width="10.7109375" style="64" customWidth="1"/>
    <col min="21" max="23" width="10.7109375" customWidth="1"/>
    <col min="24" max="24" width="10.7109375" style="13" customWidth="1"/>
    <col min="25" max="27" width="10.7109375" style="64" customWidth="1"/>
    <col min="28" max="28" width="10.7109375" style="53" customWidth="1"/>
    <col min="29" max="29" width="10.7109375" style="48" customWidth="1"/>
    <col min="30" max="30" width="10.7109375" customWidth="1"/>
    <col min="31" max="31" width="10.7109375" style="46" customWidth="1"/>
    <col min="32" max="34" width="10.7109375" style="64" customWidth="1"/>
    <col min="35" max="35" width="10.7109375" style="48" customWidth="1"/>
    <col min="36" max="36" width="9.28515625" style="9" customWidth="1"/>
    <col min="37" max="37" width="14" style="8" customWidth="1"/>
  </cols>
  <sheetData>
    <row r="1" spans="1:37" s="22" customFormat="1" ht="18.75" x14ac:dyDescent="0.3">
      <c r="A1" s="109" t="s">
        <v>84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F1" s="64"/>
      <c r="AG1" s="64"/>
      <c r="AH1" s="64"/>
      <c r="AI1" s="48"/>
      <c r="AJ1" s="9"/>
      <c r="AK1" s="8"/>
    </row>
    <row r="2" spans="1:37" s="22" customFormat="1" ht="18.75" x14ac:dyDescent="0.3">
      <c r="A2" s="109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F2" s="64"/>
      <c r="AG2" s="64"/>
      <c r="AH2" s="64"/>
      <c r="AI2" s="48"/>
      <c r="AJ2" s="9"/>
      <c r="AK2" s="8"/>
    </row>
    <row r="3" spans="1:37" s="22" customFormat="1" x14ac:dyDescent="0.25">
      <c r="A3" s="25"/>
      <c r="B3" s="110" t="s">
        <v>104</v>
      </c>
      <c r="C3" s="111"/>
      <c r="D3" s="112"/>
      <c r="E3" s="28"/>
      <c r="F3" s="113"/>
      <c r="G3" s="113"/>
      <c r="H3" s="113"/>
      <c r="I3" s="113"/>
      <c r="J3" s="113"/>
      <c r="K3" s="113"/>
      <c r="L3" s="113"/>
      <c r="M3" s="43"/>
      <c r="N3" s="50"/>
      <c r="O3" s="73"/>
      <c r="P3" s="75"/>
      <c r="Q3" s="81"/>
      <c r="R3" s="98"/>
      <c r="S3" s="101"/>
      <c r="T3" s="104"/>
      <c r="U3" s="116" t="s">
        <v>88</v>
      </c>
      <c r="V3" s="117"/>
      <c r="W3" s="117"/>
      <c r="X3" s="117"/>
      <c r="Y3" s="117"/>
      <c r="Z3" s="117"/>
      <c r="AA3" s="117"/>
      <c r="AB3" s="117"/>
      <c r="AC3" s="116" t="s">
        <v>94</v>
      </c>
      <c r="AD3" s="117"/>
      <c r="AE3" s="117"/>
      <c r="AF3" s="117"/>
      <c r="AG3" s="117"/>
      <c r="AH3" s="117"/>
      <c r="AI3" s="117"/>
      <c r="AJ3" s="80" t="s">
        <v>96</v>
      </c>
      <c r="AK3" s="8"/>
    </row>
    <row r="4" spans="1:37" x14ac:dyDescent="0.25">
      <c r="A4" s="41"/>
      <c r="B4" s="114" t="s">
        <v>86</v>
      </c>
      <c r="C4" s="115"/>
      <c r="D4" s="27" t="s">
        <v>85</v>
      </c>
      <c r="E4" s="82"/>
      <c r="F4" s="116" t="s">
        <v>87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51">
        <v>40878</v>
      </c>
      <c r="V4" s="36">
        <v>41244</v>
      </c>
      <c r="W4" s="37">
        <v>41609</v>
      </c>
      <c r="X4" s="37">
        <v>41974</v>
      </c>
      <c r="Y4" s="71">
        <v>42339</v>
      </c>
      <c r="Z4" s="71">
        <v>42705</v>
      </c>
      <c r="AA4" s="71">
        <v>43070</v>
      </c>
      <c r="AB4" s="119">
        <v>40878</v>
      </c>
      <c r="AC4" s="5">
        <v>41091</v>
      </c>
      <c r="AD4" s="5">
        <v>41456</v>
      </c>
      <c r="AE4" s="5">
        <v>41821</v>
      </c>
      <c r="AF4" s="5">
        <v>42186</v>
      </c>
      <c r="AG4" s="5">
        <v>42552</v>
      </c>
      <c r="AH4" s="5">
        <v>42917</v>
      </c>
      <c r="AI4" s="5">
        <v>41091</v>
      </c>
      <c r="AJ4" s="5">
        <v>43282</v>
      </c>
      <c r="AK4"/>
    </row>
    <row r="5" spans="1:37" x14ac:dyDescent="0.25">
      <c r="A5" s="24" t="s">
        <v>55</v>
      </c>
      <c r="B5" s="24" t="s">
        <v>56</v>
      </c>
      <c r="C5" s="26" t="s">
        <v>57</v>
      </c>
      <c r="D5" s="23" t="s">
        <v>58</v>
      </c>
      <c r="E5" s="3" t="s">
        <v>59</v>
      </c>
      <c r="F5" s="103">
        <v>40878</v>
      </c>
      <c r="G5" s="103">
        <v>41091</v>
      </c>
      <c r="H5" s="103">
        <v>41244</v>
      </c>
      <c r="I5" s="103">
        <v>41456</v>
      </c>
      <c r="J5" s="103">
        <v>41609</v>
      </c>
      <c r="K5" s="103">
        <v>41821</v>
      </c>
      <c r="L5" s="103">
        <v>41974</v>
      </c>
      <c r="M5" s="103">
        <v>42186</v>
      </c>
      <c r="N5" s="103">
        <v>42339</v>
      </c>
      <c r="O5" s="103">
        <v>42567</v>
      </c>
      <c r="P5" s="103">
        <v>42705</v>
      </c>
      <c r="Q5" s="103">
        <v>42917</v>
      </c>
      <c r="R5" s="103">
        <v>43070</v>
      </c>
      <c r="S5" s="103">
        <v>43282</v>
      </c>
      <c r="T5" s="103">
        <v>43435</v>
      </c>
      <c r="U5" s="29">
        <v>41244</v>
      </c>
      <c r="V5" s="29">
        <v>41609</v>
      </c>
      <c r="W5" s="29">
        <v>41974</v>
      </c>
      <c r="X5" s="29">
        <v>42339</v>
      </c>
      <c r="Y5" s="65">
        <v>42705</v>
      </c>
      <c r="Z5" s="65">
        <v>43070</v>
      </c>
      <c r="AA5" s="65">
        <v>43435</v>
      </c>
      <c r="AB5" s="120">
        <v>43435</v>
      </c>
      <c r="AC5" s="29">
        <v>41456</v>
      </c>
      <c r="AD5" s="29">
        <v>41821</v>
      </c>
      <c r="AE5" s="29">
        <v>42186</v>
      </c>
      <c r="AF5" s="65">
        <v>42552</v>
      </c>
      <c r="AG5" s="65">
        <v>42917</v>
      </c>
      <c r="AH5" s="65">
        <v>43282</v>
      </c>
      <c r="AI5" s="29">
        <v>43282</v>
      </c>
      <c r="AJ5" s="65">
        <v>43435</v>
      </c>
      <c r="AK5"/>
    </row>
    <row r="6" spans="1:37" x14ac:dyDescent="0.25">
      <c r="A6" s="3">
        <v>29</v>
      </c>
      <c r="B6" s="66">
        <v>2255715.2409999999</v>
      </c>
      <c r="C6" s="66">
        <v>6232765.3720000004</v>
      </c>
      <c r="D6" s="66">
        <v>277.36200000000002</v>
      </c>
      <c r="E6" s="6" t="s">
        <v>0</v>
      </c>
      <c r="F6" s="70"/>
      <c r="G6" s="70">
        <v>279.42200000000003</v>
      </c>
      <c r="H6" s="70">
        <v>279.26499999999999</v>
      </c>
      <c r="I6" s="70">
        <v>279.24599999999998</v>
      </c>
      <c r="J6" s="70">
        <v>278.84500000000003</v>
      </c>
      <c r="K6" s="70">
        <v>278.726</v>
      </c>
      <c r="L6" s="70">
        <v>278.589</v>
      </c>
      <c r="M6" s="56">
        <v>278.48599999999999</v>
      </c>
      <c r="N6" s="70">
        <v>278.238</v>
      </c>
      <c r="O6" s="70">
        <v>278.11799999999999</v>
      </c>
      <c r="P6" s="70">
        <v>277.93599999999998</v>
      </c>
      <c r="Q6" s="70">
        <v>277.791</v>
      </c>
      <c r="R6" s="70">
        <v>277.73</v>
      </c>
      <c r="S6" s="66">
        <v>277.76799999999997</v>
      </c>
      <c r="T6" s="66">
        <v>277.36200000000002</v>
      </c>
      <c r="U6" s="31"/>
      <c r="V6" s="30">
        <f>J6-H6</f>
        <v>-0.41999999999995907</v>
      </c>
      <c r="W6" s="32">
        <f>L6-J6</f>
        <v>-0.25600000000002865</v>
      </c>
      <c r="X6" s="55">
        <f>N6-L6</f>
        <v>-0.35099999999999909</v>
      </c>
      <c r="Y6" s="68">
        <f>P6-N6</f>
        <v>-0.30200000000002092</v>
      </c>
      <c r="Z6" s="68">
        <f>R6-P6</f>
        <v>-0.20599999999996044</v>
      </c>
      <c r="AA6" s="68">
        <f>T6-R6</f>
        <v>-0.367999999999995</v>
      </c>
      <c r="AB6" s="88">
        <f>(T6-H6)/6</f>
        <v>-0.31716666666666055</v>
      </c>
      <c r="AC6" s="49">
        <f>I6-G6</f>
        <v>-0.17600000000004457</v>
      </c>
      <c r="AD6" s="32">
        <f>K6-I6</f>
        <v>-0.51999999999998181</v>
      </c>
      <c r="AE6" s="32">
        <f>M6-K6</f>
        <v>-0.24000000000000909</v>
      </c>
      <c r="AF6" s="68">
        <f>O6-M6</f>
        <v>-0.367999999999995</v>
      </c>
      <c r="AG6" s="68">
        <f>Q6-O6</f>
        <v>-0.32699999999999818</v>
      </c>
      <c r="AH6" s="68">
        <f>S6-Q6</f>
        <v>-2.3000000000024556E-2</v>
      </c>
      <c r="AI6" s="68">
        <f>(Q6-G6)/6</f>
        <v>-0.27183333333333809</v>
      </c>
      <c r="AJ6" s="68">
        <f>T6-S6</f>
        <v>-0.40599999999994907</v>
      </c>
      <c r="AK6"/>
    </row>
    <row r="7" spans="1:37" x14ac:dyDescent="0.25">
      <c r="A7" s="3">
        <v>62</v>
      </c>
      <c r="B7" s="66">
        <v>2138252.4700000002</v>
      </c>
      <c r="C7" s="66">
        <v>6339533.1380000003</v>
      </c>
      <c r="D7" s="66">
        <v>288.803</v>
      </c>
      <c r="E7" s="6" t="s">
        <v>1</v>
      </c>
      <c r="F7" s="30"/>
      <c r="G7" s="30">
        <v>289.17399999999998</v>
      </c>
      <c r="H7" s="30">
        <v>288.97800000000001</v>
      </c>
      <c r="I7" s="30">
        <v>289.06900000000002</v>
      </c>
      <c r="J7" s="30">
        <v>288.74599999999998</v>
      </c>
      <c r="K7" s="30">
        <v>288.87200000000001</v>
      </c>
      <c r="L7" s="30">
        <v>288.82400000000001</v>
      </c>
      <c r="M7" s="56">
        <v>289.02800000000002</v>
      </c>
      <c r="N7" s="70">
        <v>288.904</v>
      </c>
      <c r="O7" s="70">
        <v>288.93099999999998</v>
      </c>
      <c r="P7" s="66">
        <v>288.80500000000001</v>
      </c>
      <c r="Q7" s="66">
        <v>288.88299999999998</v>
      </c>
      <c r="R7" s="66">
        <v>288.87</v>
      </c>
      <c r="S7" s="66">
        <v>289.02600000000001</v>
      </c>
      <c r="T7" s="66">
        <v>288.803</v>
      </c>
      <c r="U7" s="31"/>
      <c r="V7" s="30">
        <f>J7-H7</f>
        <v>-0.23200000000002774</v>
      </c>
      <c r="W7" s="32">
        <f>L7-J7</f>
        <v>7.8000000000031378E-2</v>
      </c>
      <c r="X7" s="55">
        <f>N7-L7</f>
        <v>7.9999999999984084E-2</v>
      </c>
      <c r="Y7" s="68">
        <f t="shared" ref="Y7:Y8" si="0">P7-N7</f>
        <v>-9.8999999999989541E-2</v>
      </c>
      <c r="Z7" s="68">
        <f>R7-P7</f>
        <v>6.4999999999997726E-2</v>
      </c>
      <c r="AA7" s="68">
        <f t="shared" ref="AA7:AA70" si="1">T7-R7</f>
        <v>-6.7000000000007276E-2</v>
      </c>
      <c r="AB7" s="88">
        <f t="shared" ref="AB7:AB8" si="2">(T7-H7)/6</f>
        <v>-2.9166666666668561E-2</v>
      </c>
      <c r="AC7" s="49">
        <f>I7-G7</f>
        <v>-0.10499999999996135</v>
      </c>
      <c r="AD7" s="32">
        <f>K7-I7</f>
        <v>-0.19700000000000273</v>
      </c>
      <c r="AE7" s="32">
        <f>M7-K7</f>
        <v>0.15600000000000591</v>
      </c>
      <c r="AF7" s="68">
        <f>O7-M7</f>
        <v>-9.7000000000036835E-2</v>
      </c>
      <c r="AG7" s="68">
        <f>Q7-O7</f>
        <v>-4.8000000000001819E-2</v>
      </c>
      <c r="AH7" s="68">
        <f t="shared" ref="AH7:AH24" si="3">S7-Q7</f>
        <v>0.1430000000000291</v>
      </c>
      <c r="AI7" s="68">
        <f t="shared" ref="AI7:AI9" si="4">(Q7-G7)/6</f>
        <v>-4.8499999999999467E-2</v>
      </c>
      <c r="AJ7" s="68">
        <f t="shared" ref="AJ7:AJ70" si="5">T7-S7</f>
        <v>-0.22300000000001319</v>
      </c>
      <c r="AK7"/>
    </row>
    <row r="8" spans="1:37" x14ac:dyDescent="0.25">
      <c r="A8" s="3">
        <v>63</v>
      </c>
      <c r="B8" s="66">
        <v>2068328.304</v>
      </c>
      <c r="C8" s="66">
        <v>6163767.9850000003</v>
      </c>
      <c r="D8" s="66">
        <v>328.92700000000002</v>
      </c>
      <c r="E8" s="6" t="s">
        <v>49</v>
      </c>
      <c r="F8" s="30"/>
      <c r="G8" s="30">
        <v>330.108</v>
      </c>
      <c r="H8" s="30">
        <v>330.06200000000001</v>
      </c>
      <c r="I8" s="30">
        <v>329.892</v>
      </c>
      <c r="J8" s="30">
        <v>329.53800000000001</v>
      </c>
      <c r="K8" s="30">
        <v>329.02499999999998</v>
      </c>
      <c r="L8" s="30">
        <v>329.14800000000002</v>
      </c>
      <c r="M8" s="56">
        <v>328.9</v>
      </c>
      <c r="N8" s="70">
        <v>328.80500000000001</v>
      </c>
      <c r="O8" s="66">
        <v>328.74900000000002</v>
      </c>
      <c r="P8" s="66">
        <v>328.68</v>
      </c>
      <c r="Q8" s="66">
        <v>328.92599999999999</v>
      </c>
      <c r="R8" s="66">
        <v>329.06</v>
      </c>
      <c r="S8" s="66">
        <v>329.02</v>
      </c>
      <c r="T8" s="66">
        <v>328.92700000000002</v>
      </c>
      <c r="U8" s="31"/>
      <c r="V8" s="30">
        <f>J8-H8</f>
        <v>-0.52400000000000091</v>
      </c>
      <c r="W8" s="32">
        <f>L8-J8</f>
        <v>-0.38999999999998636</v>
      </c>
      <c r="X8" s="55">
        <f>N8-L8</f>
        <v>-0.34300000000001774</v>
      </c>
      <c r="Y8" s="68">
        <f t="shared" si="0"/>
        <v>-0.125</v>
      </c>
      <c r="Z8" s="68">
        <f>R8-P8</f>
        <v>0.37999999999999545</v>
      </c>
      <c r="AA8" s="68">
        <f t="shared" si="1"/>
        <v>-0.13299999999998136</v>
      </c>
      <c r="AB8" s="88">
        <f t="shared" si="2"/>
        <v>-0.18916666666666515</v>
      </c>
      <c r="AC8" s="49">
        <f>I8-G8</f>
        <v>-0.21600000000000819</v>
      </c>
      <c r="AD8" s="32">
        <f>K8-I8</f>
        <v>-0.86700000000001864</v>
      </c>
      <c r="AE8" s="32">
        <f>M8-K8</f>
        <v>-0.125</v>
      </c>
      <c r="AF8" s="68">
        <f>O8-M8</f>
        <v>-0.15099999999995362</v>
      </c>
      <c r="AG8" s="68">
        <f>Q8-O8</f>
        <v>0.17699999999996407</v>
      </c>
      <c r="AH8" s="68">
        <f t="shared" si="3"/>
        <v>9.3999999999994088E-2</v>
      </c>
      <c r="AI8" s="68">
        <f t="shared" si="4"/>
        <v>-0.19700000000000273</v>
      </c>
      <c r="AJ8" s="68">
        <f t="shared" si="5"/>
        <v>-9.2999999999960892E-2</v>
      </c>
      <c r="AK8"/>
    </row>
    <row r="9" spans="1:37" s="84" customFormat="1" x14ac:dyDescent="0.25">
      <c r="A9" s="76">
        <v>101</v>
      </c>
      <c r="B9" s="66">
        <v>2213141.1</v>
      </c>
      <c r="C9" s="66">
        <v>6133281.4730000002</v>
      </c>
      <c r="D9" s="66">
        <v>140.38300000000001</v>
      </c>
      <c r="E9" s="78" t="s">
        <v>61</v>
      </c>
      <c r="F9" s="77">
        <v>141.89400000000001</v>
      </c>
      <c r="G9" s="77">
        <v>141.75299999999999</v>
      </c>
      <c r="H9" s="77">
        <v>141.78399999999999</v>
      </c>
      <c r="I9" s="77">
        <v>141.66800000000001</v>
      </c>
      <c r="J9" s="77">
        <v>141.39400000000001</v>
      </c>
      <c r="K9" s="77">
        <v>141.35400000000001</v>
      </c>
      <c r="L9" s="77">
        <v>141.36799999999999</v>
      </c>
      <c r="M9" s="89">
        <v>141.19399999999999</v>
      </c>
      <c r="N9" s="77">
        <v>140.999</v>
      </c>
      <c r="O9" s="89">
        <v>140.97</v>
      </c>
      <c r="P9" s="77"/>
      <c r="Q9" s="66">
        <v>140.6</v>
      </c>
      <c r="R9" s="66">
        <v>140.6</v>
      </c>
      <c r="S9" s="66">
        <v>140.589</v>
      </c>
      <c r="T9" s="66">
        <v>140.38300000000001</v>
      </c>
      <c r="U9" s="77">
        <f>H9-F9</f>
        <v>-0.11000000000001364</v>
      </c>
      <c r="V9" s="77">
        <f>J9-H9</f>
        <v>-0.38999999999998636</v>
      </c>
      <c r="W9" s="86">
        <f>L9-J9</f>
        <v>-2.6000000000010459E-2</v>
      </c>
      <c r="X9" s="86">
        <f>N9-L9</f>
        <v>-0.36899999999999977</v>
      </c>
      <c r="Y9" s="86"/>
      <c r="Z9" s="68" t="s">
        <v>103</v>
      </c>
      <c r="AA9" s="68">
        <f t="shared" si="1"/>
        <v>-0.21699999999998454</v>
      </c>
      <c r="AB9" s="77">
        <f>(T9-F9)/7</f>
        <v>-0.21585714285714225</v>
      </c>
      <c r="AC9" s="87">
        <f>I9-G9</f>
        <v>-8.4999999999979536E-2</v>
      </c>
      <c r="AD9" s="86">
        <f>K9-I9</f>
        <v>-0.31399999999999295</v>
      </c>
      <c r="AE9" s="86">
        <f>M9-K9</f>
        <v>-0.16000000000002501</v>
      </c>
      <c r="AF9" s="86">
        <f>O9-M9</f>
        <v>-0.22399999999998954</v>
      </c>
      <c r="AG9" s="68">
        <f>Q9-O9</f>
        <v>-0.37000000000000455</v>
      </c>
      <c r="AH9" s="68">
        <f t="shared" si="3"/>
        <v>-1.099999999999568E-2</v>
      </c>
      <c r="AI9" s="68">
        <f t="shared" si="4"/>
        <v>-0.19216666666666526</v>
      </c>
      <c r="AJ9" s="68">
        <f t="shared" si="5"/>
        <v>-0.20599999999998886</v>
      </c>
    </row>
    <row r="10" spans="1:37" s="84" customFormat="1" x14ac:dyDescent="0.25">
      <c r="A10" s="76">
        <v>104</v>
      </c>
      <c r="B10" s="66">
        <v>2167435.8620000002</v>
      </c>
      <c r="C10" s="66">
        <v>6185520.0449999999</v>
      </c>
      <c r="D10" s="66">
        <v>179.50700000000001</v>
      </c>
      <c r="E10" s="78" t="s">
        <v>100</v>
      </c>
      <c r="F10" s="77">
        <v>180.72399999999999</v>
      </c>
      <c r="G10" s="77"/>
      <c r="H10" s="77"/>
      <c r="I10" s="77"/>
      <c r="J10" s="77"/>
      <c r="K10" s="77"/>
      <c r="L10" s="77"/>
      <c r="M10" s="89"/>
      <c r="N10" s="77"/>
      <c r="O10" s="89"/>
      <c r="P10" s="77"/>
      <c r="Q10" s="66">
        <v>179.63900000000001</v>
      </c>
      <c r="R10" s="66">
        <v>179.66</v>
      </c>
      <c r="S10" s="66">
        <v>179.63300000000001</v>
      </c>
      <c r="T10" s="66">
        <v>179.50700000000001</v>
      </c>
      <c r="U10" s="77"/>
      <c r="V10" s="77"/>
      <c r="W10" s="86"/>
      <c r="X10" s="86"/>
      <c r="Y10" s="86"/>
      <c r="Z10" s="68" t="s">
        <v>103</v>
      </c>
      <c r="AA10" s="68">
        <f t="shared" si="1"/>
        <v>-0.15299999999999159</v>
      </c>
      <c r="AB10" s="77">
        <f t="shared" ref="AB10:AB52" si="6">(T10-F10)/7</f>
        <v>-0.17385714285714066</v>
      </c>
      <c r="AC10" s="87"/>
      <c r="AD10" s="86"/>
      <c r="AE10" s="86"/>
      <c r="AF10" s="86"/>
      <c r="AG10" s="68"/>
      <c r="AH10" s="68">
        <f t="shared" si="3"/>
        <v>-6.0000000000002274E-3</v>
      </c>
      <c r="AI10" s="76"/>
      <c r="AJ10" s="68">
        <f t="shared" si="5"/>
        <v>-0.12600000000000477</v>
      </c>
    </row>
    <row r="11" spans="1:37" x14ac:dyDescent="0.25">
      <c r="A11" s="3">
        <v>108</v>
      </c>
      <c r="B11" s="66">
        <v>2342536.7319999998</v>
      </c>
      <c r="C11" s="66">
        <v>6022775.7189999996</v>
      </c>
      <c r="D11" s="66">
        <v>78.549000000000007</v>
      </c>
      <c r="E11" s="6" t="s">
        <v>2</v>
      </c>
      <c r="F11" s="30">
        <v>79.126000000000005</v>
      </c>
      <c r="G11" s="30"/>
      <c r="H11" s="30"/>
      <c r="I11" s="30"/>
      <c r="J11" s="30">
        <v>78.941999999999993</v>
      </c>
      <c r="K11" s="30">
        <v>79.093000000000004</v>
      </c>
      <c r="L11" s="30">
        <v>78.95</v>
      </c>
      <c r="M11" s="56">
        <v>78.831999999999994</v>
      </c>
      <c r="N11" s="54">
        <v>78.739999999999995</v>
      </c>
      <c r="O11" s="66">
        <v>78.641000000000005</v>
      </c>
      <c r="P11" s="66">
        <v>78.649000000000001</v>
      </c>
      <c r="Q11" s="66">
        <v>78.638000000000005</v>
      </c>
      <c r="R11" s="66">
        <v>78.650000000000006</v>
      </c>
      <c r="S11" s="66">
        <v>78.450999999999993</v>
      </c>
      <c r="T11" s="66">
        <v>78.549000000000007</v>
      </c>
      <c r="U11" s="30"/>
      <c r="V11" s="30"/>
      <c r="W11" s="32">
        <f t="shared" ref="W11:W24" si="7">L11-J11</f>
        <v>8.0000000000097771E-3</v>
      </c>
      <c r="X11" s="55">
        <f t="shared" ref="X11:X24" si="8">N11-L11</f>
        <v>-0.21000000000000796</v>
      </c>
      <c r="Y11" s="68">
        <f t="shared" ref="Y11:Y24" si="9">P11-N11</f>
        <v>-9.0999999999993975E-2</v>
      </c>
      <c r="Z11" s="68">
        <f t="shared" ref="Z11:Z24" si="10">R11-P11</f>
        <v>1.0000000000047748E-3</v>
      </c>
      <c r="AA11" s="68">
        <f t="shared" si="1"/>
        <v>-0.10099999999999909</v>
      </c>
      <c r="AB11" s="77">
        <f t="shared" si="6"/>
        <v>-8.2428571428571171E-2</v>
      </c>
      <c r="AC11" s="49"/>
      <c r="AD11" s="31"/>
      <c r="AE11" s="32">
        <f t="shared" ref="AE11:AE24" si="11">M11-K11</f>
        <v>-0.26100000000000989</v>
      </c>
      <c r="AF11" s="68">
        <f t="shared" ref="AF11:AF24" si="12">O11-M11</f>
        <v>-0.19099999999998829</v>
      </c>
      <c r="AG11" s="68">
        <f t="shared" ref="AG11:AG24" si="13">Q11-O11</f>
        <v>-3.0000000000001137E-3</v>
      </c>
      <c r="AH11" s="68">
        <f t="shared" si="3"/>
        <v>-0.18700000000001182</v>
      </c>
      <c r="AI11" s="67">
        <f>(S11-K11)/4</f>
        <v>-0.16050000000000253</v>
      </c>
      <c r="AJ11" s="68">
        <f t="shared" si="5"/>
        <v>9.8000000000013188E-2</v>
      </c>
      <c r="AK11"/>
    </row>
    <row r="12" spans="1:37" x14ac:dyDescent="0.25">
      <c r="A12" s="3">
        <v>119</v>
      </c>
      <c r="B12" s="66">
        <v>2420921.5019999999</v>
      </c>
      <c r="C12" s="66">
        <v>6035543.2209999999</v>
      </c>
      <c r="D12" s="66">
        <v>110.9</v>
      </c>
      <c r="E12" s="4">
        <v>109.28</v>
      </c>
      <c r="F12" s="30">
        <v>111.229</v>
      </c>
      <c r="G12" s="30">
        <v>111.089</v>
      </c>
      <c r="H12" s="30">
        <v>111.136</v>
      </c>
      <c r="I12" s="30">
        <v>111.008</v>
      </c>
      <c r="J12" s="30">
        <v>110.94</v>
      </c>
      <c r="K12" s="30">
        <v>111.16800000000001</v>
      </c>
      <c r="L12" s="30">
        <v>111.16</v>
      </c>
      <c r="M12" s="56">
        <v>111.098</v>
      </c>
      <c r="N12" s="54">
        <v>111.057</v>
      </c>
      <c r="O12" s="70">
        <v>110.96</v>
      </c>
      <c r="P12" s="66">
        <v>111.059</v>
      </c>
      <c r="Q12" s="66">
        <v>111.03100000000001</v>
      </c>
      <c r="R12" s="66">
        <v>111.05</v>
      </c>
      <c r="S12" s="66">
        <v>110.872</v>
      </c>
      <c r="T12" s="66">
        <v>110.9</v>
      </c>
      <c r="U12" s="30">
        <f>H12-F12</f>
        <v>-9.3000000000003524E-2</v>
      </c>
      <c r="V12" s="30">
        <f>J12-H12</f>
        <v>-0.19599999999999795</v>
      </c>
      <c r="W12" s="32">
        <f t="shared" si="7"/>
        <v>0.21999999999999886</v>
      </c>
      <c r="X12" s="55">
        <f t="shared" si="8"/>
        <v>-0.10299999999999443</v>
      </c>
      <c r="Y12" s="68">
        <f t="shared" si="9"/>
        <v>1.9999999999953388E-3</v>
      </c>
      <c r="Z12" s="68">
        <f t="shared" si="10"/>
        <v>-9.0000000000003411E-3</v>
      </c>
      <c r="AA12" s="68">
        <f t="shared" si="1"/>
        <v>-0.14999999999999147</v>
      </c>
      <c r="AB12" s="77">
        <f t="shared" si="6"/>
        <v>-4.6999999999999077E-2</v>
      </c>
      <c r="AC12" s="49">
        <f>I12-G12</f>
        <v>-8.100000000000307E-2</v>
      </c>
      <c r="AD12" s="32">
        <f>K12-I12</f>
        <v>0.1600000000000108</v>
      </c>
      <c r="AE12" s="32">
        <f t="shared" si="11"/>
        <v>-7.000000000000739E-2</v>
      </c>
      <c r="AF12" s="68">
        <f t="shared" si="12"/>
        <v>-0.13800000000000523</v>
      </c>
      <c r="AG12" s="68">
        <f t="shared" si="13"/>
        <v>7.1000000000012164E-2</v>
      </c>
      <c r="AH12" s="68">
        <f t="shared" si="3"/>
        <v>-0.15900000000000603</v>
      </c>
      <c r="AI12" s="68">
        <f>(Q12-G12)/6</f>
        <v>-9.6666666666654546E-3</v>
      </c>
      <c r="AJ12" s="68">
        <f t="shared" si="5"/>
        <v>2.8000000000005798E-2</v>
      </c>
      <c r="AK12"/>
    </row>
    <row r="13" spans="1:37" x14ac:dyDescent="0.25">
      <c r="A13" s="3">
        <v>120</v>
      </c>
      <c r="B13" s="66">
        <v>2246626.014</v>
      </c>
      <c r="C13" s="66">
        <v>6356803.7980000004</v>
      </c>
      <c r="D13" s="66">
        <v>606.61599999999999</v>
      </c>
      <c r="E13" s="4">
        <v>604.16399999999999</v>
      </c>
      <c r="F13" s="30">
        <v>606.82899999999995</v>
      </c>
      <c r="G13" s="30"/>
      <c r="H13" s="30"/>
      <c r="I13" s="30"/>
      <c r="J13" s="30">
        <v>606.55999999999995</v>
      </c>
      <c r="K13" s="30">
        <v>606.74099999999999</v>
      </c>
      <c r="L13" s="30">
        <v>606.58000000000004</v>
      </c>
      <c r="M13" s="56">
        <v>606.94100000000003</v>
      </c>
      <c r="N13" s="54">
        <v>606.78099999999995</v>
      </c>
      <c r="O13" s="66">
        <v>606.80200000000002</v>
      </c>
      <c r="P13" s="66">
        <v>606.73699999999997</v>
      </c>
      <c r="Q13" s="66">
        <v>606.78899999999999</v>
      </c>
      <c r="R13" s="66">
        <v>606.76</v>
      </c>
      <c r="S13" s="66">
        <v>606.89599999999996</v>
      </c>
      <c r="T13" s="66">
        <v>606.61599999999999</v>
      </c>
      <c r="U13" s="30"/>
      <c r="V13" s="30"/>
      <c r="W13" s="32">
        <f t="shared" si="7"/>
        <v>2.0000000000095497E-2</v>
      </c>
      <c r="X13" s="55">
        <f t="shared" si="8"/>
        <v>0.20099999999990814</v>
      </c>
      <c r="Y13" s="68">
        <f t="shared" si="9"/>
        <v>-4.399999999998272E-2</v>
      </c>
      <c r="Z13" s="68">
        <f t="shared" si="10"/>
        <v>2.3000000000024556E-2</v>
      </c>
      <c r="AA13" s="68">
        <f t="shared" si="1"/>
        <v>-0.14400000000000546</v>
      </c>
      <c r="AB13" s="77">
        <f t="shared" si="6"/>
        <v>-3.0428571428566493E-2</v>
      </c>
      <c r="AC13" s="49"/>
      <c r="AD13" s="31"/>
      <c r="AE13" s="32">
        <f t="shared" si="11"/>
        <v>0.20000000000004547</v>
      </c>
      <c r="AF13" s="68">
        <f t="shared" si="12"/>
        <v>-0.13900000000001</v>
      </c>
      <c r="AG13" s="68">
        <f t="shared" si="13"/>
        <v>-1.3000000000033651E-2</v>
      </c>
      <c r="AH13" s="68">
        <f t="shared" si="3"/>
        <v>0.1069999999999709</v>
      </c>
      <c r="AI13" s="67">
        <f>(S13-K13)/4</f>
        <v>3.8749999999993179E-2</v>
      </c>
      <c r="AJ13" s="68">
        <f t="shared" si="5"/>
        <v>-0.27999999999997272</v>
      </c>
      <c r="AK13"/>
    </row>
    <row r="14" spans="1:37" x14ac:dyDescent="0.25">
      <c r="A14" s="3">
        <v>121</v>
      </c>
      <c r="B14" s="66">
        <v>2244410.182</v>
      </c>
      <c r="C14" s="66">
        <v>6123306.3530000001</v>
      </c>
      <c r="D14" s="66">
        <v>127.44799999999999</v>
      </c>
      <c r="E14" s="4" t="s">
        <v>3</v>
      </c>
      <c r="F14" s="30">
        <v>129.83199999999999</v>
      </c>
      <c r="G14" s="30">
        <v>129.59200000000001</v>
      </c>
      <c r="H14" s="30">
        <v>129.45099999999999</v>
      </c>
      <c r="I14" s="30">
        <v>129.18199999999999</v>
      </c>
      <c r="J14" s="30">
        <v>128.85</v>
      </c>
      <c r="K14" s="30">
        <v>128.72800000000001</v>
      </c>
      <c r="L14" s="30">
        <v>128.69800000000001</v>
      </c>
      <c r="M14" s="56">
        <v>128.434</v>
      </c>
      <c r="N14" s="54">
        <v>128.18299999999999</v>
      </c>
      <c r="O14" s="70">
        <v>128.09700000000001</v>
      </c>
      <c r="P14" s="66">
        <v>127.83199999999999</v>
      </c>
      <c r="Q14" s="66">
        <v>127.742</v>
      </c>
      <c r="R14" s="66">
        <v>127.69</v>
      </c>
      <c r="S14" s="66">
        <v>127.60899999999999</v>
      </c>
      <c r="T14" s="66">
        <v>127.44799999999999</v>
      </c>
      <c r="U14" s="30">
        <f t="shared" ref="U14:U24" si="14">H14-F14</f>
        <v>-0.38100000000000023</v>
      </c>
      <c r="V14" s="30">
        <f t="shared" ref="V14:V24" si="15">J14-H14</f>
        <v>-0.60099999999999909</v>
      </c>
      <c r="W14" s="32">
        <f t="shared" si="7"/>
        <v>-0.15199999999998681</v>
      </c>
      <c r="X14" s="55">
        <f t="shared" si="8"/>
        <v>-0.51500000000001478</v>
      </c>
      <c r="Y14" s="68">
        <f t="shared" si="9"/>
        <v>-0.35099999999999909</v>
      </c>
      <c r="Z14" s="68">
        <f t="shared" si="10"/>
        <v>-0.14199999999999591</v>
      </c>
      <c r="AA14" s="68">
        <f t="shared" si="1"/>
        <v>-0.24200000000000443</v>
      </c>
      <c r="AB14" s="77">
        <f t="shared" si="6"/>
        <v>-0.34057142857142864</v>
      </c>
      <c r="AC14" s="49">
        <f t="shared" ref="AC14:AC24" si="16">I14-G14</f>
        <v>-0.41000000000002501</v>
      </c>
      <c r="AD14" s="32">
        <f t="shared" ref="AD14:AD24" si="17">K14-I14</f>
        <v>-0.45399999999997931</v>
      </c>
      <c r="AE14" s="32">
        <f t="shared" si="11"/>
        <v>-0.29400000000001114</v>
      </c>
      <c r="AF14" s="68">
        <f t="shared" si="12"/>
        <v>-0.33699999999998909</v>
      </c>
      <c r="AG14" s="68">
        <f t="shared" si="13"/>
        <v>-0.35500000000000398</v>
      </c>
      <c r="AH14" s="68">
        <f t="shared" si="3"/>
        <v>-0.13300000000000978</v>
      </c>
      <c r="AI14" s="68">
        <f t="shared" ref="AI14:AI24" si="18">(Q14-G14)/6</f>
        <v>-0.30833333333333474</v>
      </c>
      <c r="AJ14" s="68">
        <f t="shared" si="5"/>
        <v>-0.16100000000000136</v>
      </c>
      <c r="AK14"/>
    </row>
    <row r="15" spans="1:37" x14ac:dyDescent="0.25">
      <c r="A15" s="3">
        <v>122</v>
      </c>
      <c r="B15" s="66">
        <v>2166402.5970000001</v>
      </c>
      <c r="C15" s="66">
        <v>6153888.6739999996</v>
      </c>
      <c r="D15" s="66">
        <v>167.351</v>
      </c>
      <c r="E15" s="6" t="s">
        <v>4</v>
      </c>
      <c r="F15" s="30">
        <v>168.126</v>
      </c>
      <c r="G15" s="30">
        <v>168.03</v>
      </c>
      <c r="H15" s="30">
        <v>168.06</v>
      </c>
      <c r="I15" s="30">
        <v>168.03</v>
      </c>
      <c r="J15" s="30">
        <v>167.744</v>
      </c>
      <c r="K15" s="30">
        <v>167.715</v>
      </c>
      <c r="L15" s="30">
        <v>167.78899999999999</v>
      </c>
      <c r="M15" s="56">
        <v>167.679</v>
      </c>
      <c r="N15" s="54">
        <v>167.49299999999999</v>
      </c>
      <c r="O15" s="66">
        <v>167.59800000000001</v>
      </c>
      <c r="P15" s="66">
        <v>167.32</v>
      </c>
      <c r="Q15" s="66">
        <v>167.423</v>
      </c>
      <c r="R15" s="66">
        <v>167.44</v>
      </c>
      <c r="S15" s="66">
        <v>167.50800000000001</v>
      </c>
      <c r="T15" s="66">
        <v>167.351</v>
      </c>
      <c r="U15" s="30">
        <f t="shared" si="14"/>
        <v>-6.6000000000002501E-2</v>
      </c>
      <c r="V15" s="30">
        <f t="shared" si="15"/>
        <v>-0.3160000000000025</v>
      </c>
      <c r="W15" s="32">
        <f t="shared" si="7"/>
        <v>4.4999999999987494E-2</v>
      </c>
      <c r="X15" s="55">
        <f t="shared" si="8"/>
        <v>-0.29599999999999227</v>
      </c>
      <c r="Y15" s="68">
        <f t="shared" si="9"/>
        <v>-0.17300000000000182</v>
      </c>
      <c r="Z15" s="68">
        <f t="shared" si="10"/>
        <v>0.12000000000000455</v>
      </c>
      <c r="AA15" s="68">
        <f t="shared" si="1"/>
        <v>-8.8999999999998636E-2</v>
      </c>
      <c r="AB15" s="77">
        <f t="shared" si="6"/>
        <v>-0.11071428571428653</v>
      </c>
      <c r="AC15" s="49">
        <f t="shared" si="16"/>
        <v>0</v>
      </c>
      <c r="AD15" s="32">
        <f t="shared" si="17"/>
        <v>-0.31499999999999773</v>
      </c>
      <c r="AE15" s="32">
        <f t="shared" si="11"/>
        <v>-3.6000000000001364E-2</v>
      </c>
      <c r="AF15" s="68">
        <f t="shared" si="12"/>
        <v>-8.0999999999988859E-2</v>
      </c>
      <c r="AG15" s="68">
        <f t="shared" si="13"/>
        <v>-0.17500000000001137</v>
      </c>
      <c r="AH15" s="68">
        <f t="shared" si="3"/>
        <v>8.5000000000007958E-2</v>
      </c>
      <c r="AI15" s="68">
        <f t="shared" si="18"/>
        <v>-0.10116666666666656</v>
      </c>
      <c r="AJ15" s="68">
        <f t="shared" si="5"/>
        <v>-0.15700000000001069</v>
      </c>
      <c r="AK15"/>
    </row>
    <row r="16" spans="1:37" x14ac:dyDescent="0.25">
      <c r="A16" s="3">
        <v>123</v>
      </c>
      <c r="B16" s="66">
        <v>2232691.142</v>
      </c>
      <c r="C16" s="66">
        <v>6167201.6849999996</v>
      </c>
      <c r="D16" s="66">
        <v>159.12100000000001</v>
      </c>
      <c r="E16" s="6" t="s">
        <v>5</v>
      </c>
      <c r="F16" s="30">
        <v>162.755</v>
      </c>
      <c r="G16" s="30">
        <v>162.523</v>
      </c>
      <c r="H16" s="30">
        <v>162.411</v>
      </c>
      <c r="I16" s="30">
        <v>162.28</v>
      </c>
      <c r="J16" s="30">
        <v>161.75899999999999</v>
      </c>
      <c r="K16" s="30">
        <v>161.65700000000001</v>
      </c>
      <c r="L16" s="30">
        <v>161.57599999999999</v>
      </c>
      <c r="M16" s="56">
        <v>161.245</v>
      </c>
      <c r="N16" s="54">
        <v>160.91</v>
      </c>
      <c r="O16" s="70">
        <v>160.63999999999999</v>
      </c>
      <c r="P16" s="66">
        <v>160.29300000000001</v>
      </c>
      <c r="Q16" s="66">
        <v>159.96299999999999</v>
      </c>
      <c r="R16" s="66">
        <v>159.78</v>
      </c>
      <c r="S16" s="66">
        <v>159.40799999999999</v>
      </c>
      <c r="T16" s="66">
        <v>159.12100000000001</v>
      </c>
      <c r="U16" s="30">
        <f t="shared" si="14"/>
        <v>-0.34399999999999409</v>
      </c>
      <c r="V16" s="30">
        <f t="shared" si="15"/>
        <v>-0.65200000000001523</v>
      </c>
      <c r="W16" s="32">
        <f t="shared" si="7"/>
        <v>-0.18299999999999272</v>
      </c>
      <c r="X16" s="55">
        <f t="shared" si="8"/>
        <v>-0.66599999999999682</v>
      </c>
      <c r="Y16" s="68">
        <f t="shared" si="9"/>
        <v>-0.61699999999999022</v>
      </c>
      <c r="Z16" s="68">
        <f t="shared" si="10"/>
        <v>-0.51300000000000523</v>
      </c>
      <c r="AA16" s="68">
        <f t="shared" si="1"/>
        <v>-0.65899999999999181</v>
      </c>
      <c r="AB16" s="77">
        <f t="shared" si="6"/>
        <v>-0.51914285714285513</v>
      </c>
      <c r="AC16" s="49">
        <f t="shared" si="16"/>
        <v>-0.242999999999995</v>
      </c>
      <c r="AD16" s="32">
        <f t="shared" si="17"/>
        <v>-0.62299999999999045</v>
      </c>
      <c r="AE16" s="32">
        <f t="shared" si="11"/>
        <v>-0.41200000000000614</v>
      </c>
      <c r="AF16" s="68">
        <f t="shared" si="12"/>
        <v>-0.60500000000001819</v>
      </c>
      <c r="AG16" s="68">
        <f t="shared" si="13"/>
        <v>-0.6769999999999925</v>
      </c>
      <c r="AH16" s="68">
        <f t="shared" si="3"/>
        <v>-0.55500000000000682</v>
      </c>
      <c r="AI16" s="68">
        <f t="shared" si="18"/>
        <v>-0.42666666666666703</v>
      </c>
      <c r="AJ16" s="68">
        <f t="shared" si="5"/>
        <v>-0.28699999999997772</v>
      </c>
      <c r="AK16"/>
    </row>
    <row r="17" spans="1:37" x14ac:dyDescent="0.25">
      <c r="A17" s="3">
        <v>124</v>
      </c>
      <c r="B17" s="66">
        <v>2280839.0830000001</v>
      </c>
      <c r="C17" s="66">
        <v>6138903.2740000002</v>
      </c>
      <c r="D17" s="66">
        <v>146.226</v>
      </c>
      <c r="E17" s="6" t="s">
        <v>6</v>
      </c>
      <c r="F17" s="30">
        <v>149.62299999999999</v>
      </c>
      <c r="G17" s="30">
        <v>149.416</v>
      </c>
      <c r="H17" s="30">
        <v>149.36600000000001</v>
      </c>
      <c r="I17" s="30">
        <v>148.99</v>
      </c>
      <c r="J17" s="30">
        <v>148.584</v>
      </c>
      <c r="K17" s="30">
        <v>148.25700000000001</v>
      </c>
      <c r="L17" s="30">
        <v>148.131</v>
      </c>
      <c r="M17" s="56">
        <v>147.46299999999999</v>
      </c>
      <c r="N17" s="54">
        <v>147.202</v>
      </c>
      <c r="O17" s="66">
        <v>146.99</v>
      </c>
      <c r="P17" s="66">
        <v>146.756</v>
      </c>
      <c r="Q17" s="66">
        <v>146.61500000000001</v>
      </c>
      <c r="R17" s="66">
        <v>146.61000000000001</v>
      </c>
      <c r="S17" s="66">
        <v>146.32900000000001</v>
      </c>
      <c r="T17" s="66">
        <v>146.226</v>
      </c>
      <c r="U17" s="30">
        <f t="shared" si="14"/>
        <v>-0.25699999999997658</v>
      </c>
      <c r="V17" s="30">
        <f t="shared" si="15"/>
        <v>-0.78200000000001069</v>
      </c>
      <c r="W17" s="32">
        <f t="shared" si="7"/>
        <v>-0.45300000000000296</v>
      </c>
      <c r="X17" s="55">
        <f t="shared" si="8"/>
        <v>-0.92900000000000205</v>
      </c>
      <c r="Y17" s="68">
        <f t="shared" si="9"/>
        <v>-0.44599999999999795</v>
      </c>
      <c r="Z17" s="68">
        <f t="shared" si="10"/>
        <v>-0.14599999999998658</v>
      </c>
      <c r="AA17" s="68">
        <f t="shared" si="1"/>
        <v>-0.38400000000001455</v>
      </c>
      <c r="AB17" s="77">
        <f t="shared" si="6"/>
        <v>-0.48528571428571304</v>
      </c>
      <c r="AC17" s="49">
        <f t="shared" si="16"/>
        <v>-0.42599999999998772</v>
      </c>
      <c r="AD17" s="32">
        <f t="shared" si="17"/>
        <v>-0.73300000000000409</v>
      </c>
      <c r="AE17" s="32">
        <f t="shared" si="11"/>
        <v>-0.79400000000001114</v>
      </c>
      <c r="AF17" s="68">
        <f t="shared" si="12"/>
        <v>-0.47299999999998477</v>
      </c>
      <c r="AG17" s="68">
        <f t="shared" si="13"/>
        <v>-0.375</v>
      </c>
      <c r="AH17" s="68">
        <f t="shared" si="3"/>
        <v>-0.28600000000000136</v>
      </c>
      <c r="AI17" s="68">
        <f t="shared" si="18"/>
        <v>-0.46683333333333127</v>
      </c>
      <c r="AJ17" s="68">
        <f t="shared" si="5"/>
        <v>-0.10300000000000864</v>
      </c>
      <c r="AK17"/>
    </row>
    <row r="18" spans="1:37" x14ac:dyDescent="0.25">
      <c r="A18" s="3">
        <v>125</v>
      </c>
      <c r="B18" s="66">
        <v>2185890.085</v>
      </c>
      <c r="C18" s="66">
        <v>6122120.1069999998</v>
      </c>
      <c r="D18" s="66">
        <v>183.393</v>
      </c>
      <c r="E18" s="6" t="s">
        <v>7</v>
      </c>
      <c r="F18" s="30">
        <v>184.28700000000001</v>
      </c>
      <c r="G18" s="30">
        <v>184.16200000000001</v>
      </c>
      <c r="H18" s="30">
        <v>184.179</v>
      </c>
      <c r="I18" s="30">
        <v>184.15100000000001</v>
      </c>
      <c r="J18" s="30">
        <v>183.87200000000001</v>
      </c>
      <c r="K18" s="30">
        <v>183.87100000000001</v>
      </c>
      <c r="L18" s="30">
        <v>183.95</v>
      </c>
      <c r="M18" s="56">
        <v>183.84399999999999</v>
      </c>
      <c r="N18" s="54">
        <v>183.68600000000001</v>
      </c>
      <c r="O18" s="70">
        <v>183.798</v>
      </c>
      <c r="P18" s="66">
        <v>183.52199999999999</v>
      </c>
      <c r="Q18" s="66">
        <v>183.58699999999999</v>
      </c>
      <c r="R18" s="66">
        <v>183.56</v>
      </c>
      <c r="S18" s="66">
        <v>183.52799999999999</v>
      </c>
      <c r="T18" s="66">
        <v>183.393</v>
      </c>
      <c r="U18" s="30">
        <f t="shared" si="14"/>
        <v>-0.10800000000000409</v>
      </c>
      <c r="V18" s="30">
        <f t="shared" si="15"/>
        <v>-0.30699999999998795</v>
      </c>
      <c r="W18" s="32">
        <f t="shared" si="7"/>
        <v>7.7999999999974534E-2</v>
      </c>
      <c r="X18" s="55">
        <f t="shared" si="8"/>
        <v>-0.26399999999998158</v>
      </c>
      <c r="Y18" s="68">
        <f t="shared" si="9"/>
        <v>-0.16400000000001569</v>
      </c>
      <c r="Z18" s="68">
        <f t="shared" si="10"/>
        <v>3.8000000000010914E-2</v>
      </c>
      <c r="AA18" s="68">
        <f t="shared" si="1"/>
        <v>-0.16700000000000159</v>
      </c>
      <c r="AB18" s="77">
        <f t="shared" si="6"/>
        <v>-0.1277142857142865</v>
      </c>
      <c r="AC18" s="49">
        <f t="shared" si="16"/>
        <v>-1.099999999999568E-2</v>
      </c>
      <c r="AD18" s="32">
        <f t="shared" si="17"/>
        <v>-0.28000000000000114</v>
      </c>
      <c r="AE18" s="32">
        <f t="shared" si="11"/>
        <v>-2.7000000000015234E-2</v>
      </c>
      <c r="AF18" s="68">
        <f t="shared" si="12"/>
        <v>-4.5999999999992269E-2</v>
      </c>
      <c r="AG18" s="68">
        <f t="shared" si="13"/>
        <v>-0.21100000000001273</v>
      </c>
      <c r="AH18" s="68">
        <f t="shared" si="3"/>
        <v>-5.8999999999997499E-2</v>
      </c>
      <c r="AI18" s="68">
        <f t="shared" si="18"/>
        <v>-9.5833333333336171E-2</v>
      </c>
      <c r="AJ18" s="68">
        <f t="shared" si="5"/>
        <v>-0.13499999999999091</v>
      </c>
      <c r="AK18"/>
    </row>
    <row r="19" spans="1:37" x14ac:dyDescent="0.25">
      <c r="A19" s="3">
        <v>126</v>
      </c>
      <c r="B19" s="66">
        <v>2355392.838</v>
      </c>
      <c r="C19" s="66">
        <v>6132094.733</v>
      </c>
      <c r="D19" s="66">
        <v>167.11699999999999</v>
      </c>
      <c r="E19" s="6" t="s">
        <v>62</v>
      </c>
      <c r="F19" s="30">
        <v>167.392</v>
      </c>
      <c r="G19" s="30">
        <v>167.34299999999999</v>
      </c>
      <c r="H19" s="30">
        <v>167.328</v>
      </c>
      <c r="I19" s="30">
        <v>167.33799999999999</v>
      </c>
      <c r="J19" s="30">
        <v>167.14699999999999</v>
      </c>
      <c r="K19" s="30">
        <v>167.321</v>
      </c>
      <c r="L19" s="30">
        <v>167.37700000000001</v>
      </c>
      <c r="M19" s="56">
        <v>167.31200000000001</v>
      </c>
      <c r="N19" s="54">
        <v>167.21</v>
      </c>
      <c r="O19" s="66">
        <v>167.28299999999999</v>
      </c>
      <c r="P19" s="66">
        <v>167.208</v>
      </c>
      <c r="Q19" s="66">
        <v>167.21700000000001</v>
      </c>
      <c r="R19" s="66">
        <v>167.21</v>
      </c>
      <c r="S19" s="66">
        <v>167.19900000000001</v>
      </c>
      <c r="T19" s="66">
        <v>167.11699999999999</v>
      </c>
      <c r="U19" s="30">
        <f t="shared" si="14"/>
        <v>-6.3999999999992951E-2</v>
      </c>
      <c r="V19" s="30">
        <f t="shared" si="15"/>
        <v>-0.1810000000000116</v>
      </c>
      <c r="W19" s="32">
        <f t="shared" si="7"/>
        <v>0.23000000000001819</v>
      </c>
      <c r="X19" s="55">
        <f t="shared" si="8"/>
        <v>-0.16700000000000159</v>
      </c>
      <c r="Y19" s="68">
        <f t="shared" si="9"/>
        <v>-2.0000000000095497E-3</v>
      </c>
      <c r="Z19" s="68">
        <f t="shared" si="10"/>
        <v>2.0000000000095497E-3</v>
      </c>
      <c r="AA19" s="68">
        <f t="shared" si="1"/>
        <v>-9.3000000000017735E-2</v>
      </c>
      <c r="AB19" s="77">
        <f t="shared" si="6"/>
        <v>-3.9285714285715097E-2</v>
      </c>
      <c r="AC19" s="49">
        <f t="shared" si="16"/>
        <v>-4.9999999999954525E-3</v>
      </c>
      <c r="AD19" s="32">
        <f t="shared" si="17"/>
        <v>-1.6999999999995907E-2</v>
      </c>
      <c r="AE19" s="32">
        <f t="shared" si="11"/>
        <v>-8.9999999999861302E-3</v>
      </c>
      <c r="AF19" s="68">
        <f t="shared" si="12"/>
        <v>-2.9000000000024784E-2</v>
      </c>
      <c r="AG19" s="68">
        <f t="shared" si="13"/>
        <v>-6.5999999999974079E-2</v>
      </c>
      <c r="AH19" s="68">
        <f t="shared" si="3"/>
        <v>-1.8000000000000682E-2</v>
      </c>
      <c r="AI19" s="68">
        <f t="shared" si="18"/>
        <v>-2.099999999999606E-2</v>
      </c>
      <c r="AJ19" s="68">
        <f t="shared" si="5"/>
        <v>-8.2000000000022055E-2</v>
      </c>
      <c r="AK19"/>
    </row>
    <row r="20" spans="1:37" x14ac:dyDescent="0.25">
      <c r="A20" s="3">
        <v>127</v>
      </c>
      <c r="B20" s="66">
        <v>2195250.67</v>
      </c>
      <c r="C20" s="66">
        <v>6199772.8449999997</v>
      </c>
      <c r="D20" s="66">
        <v>181.761</v>
      </c>
      <c r="E20" s="6" t="s">
        <v>8</v>
      </c>
      <c r="F20" s="30">
        <v>183.001</v>
      </c>
      <c r="G20" s="30">
        <v>183.05600000000001</v>
      </c>
      <c r="H20" s="30">
        <v>182.88900000000001</v>
      </c>
      <c r="I20" s="30">
        <v>182.91300000000001</v>
      </c>
      <c r="J20" s="30">
        <v>182.554</v>
      </c>
      <c r="K20" s="30">
        <v>182.53</v>
      </c>
      <c r="L20" s="30">
        <v>182.57599999999999</v>
      </c>
      <c r="M20" s="56">
        <v>182.566</v>
      </c>
      <c r="N20" s="54">
        <v>182.357</v>
      </c>
      <c r="O20" s="70">
        <v>182.34100000000001</v>
      </c>
      <c r="P20" s="66">
        <v>182.14400000000001</v>
      </c>
      <c r="Q20" s="66">
        <v>182.024</v>
      </c>
      <c r="R20" s="66">
        <v>182.01</v>
      </c>
      <c r="S20" s="66">
        <v>181.97800000000001</v>
      </c>
      <c r="T20" s="66">
        <v>181.761</v>
      </c>
      <c r="U20" s="30">
        <f t="shared" si="14"/>
        <v>-0.11199999999999477</v>
      </c>
      <c r="V20" s="30">
        <f t="shared" si="15"/>
        <v>-0.33500000000000796</v>
      </c>
      <c r="W20" s="32">
        <f t="shared" si="7"/>
        <v>2.199999999999136E-2</v>
      </c>
      <c r="X20" s="55">
        <f t="shared" si="8"/>
        <v>-0.21899999999999409</v>
      </c>
      <c r="Y20" s="68">
        <f t="shared" si="9"/>
        <v>-0.21299999999999386</v>
      </c>
      <c r="Z20" s="68">
        <f t="shared" si="10"/>
        <v>-0.13400000000001455</v>
      </c>
      <c r="AA20" s="68">
        <f t="shared" si="1"/>
        <v>-0.24899999999999523</v>
      </c>
      <c r="AB20" s="77">
        <f t="shared" si="6"/>
        <v>-0.17714285714285843</v>
      </c>
      <c r="AC20" s="49">
        <f t="shared" si="16"/>
        <v>-0.14300000000000068</v>
      </c>
      <c r="AD20" s="32">
        <f t="shared" si="17"/>
        <v>-0.38300000000000978</v>
      </c>
      <c r="AE20" s="32">
        <f t="shared" si="11"/>
        <v>3.6000000000001364E-2</v>
      </c>
      <c r="AF20" s="68">
        <f t="shared" si="12"/>
        <v>-0.22499999999999432</v>
      </c>
      <c r="AG20" s="68">
        <f t="shared" si="13"/>
        <v>-0.31700000000000728</v>
      </c>
      <c r="AH20" s="68">
        <f t="shared" si="3"/>
        <v>-4.5999999999992269E-2</v>
      </c>
      <c r="AI20" s="68">
        <f t="shared" si="18"/>
        <v>-0.17200000000000179</v>
      </c>
      <c r="AJ20" s="68">
        <f t="shared" si="5"/>
        <v>-0.21700000000001296</v>
      </c>
      <c r="AK20"/>
    </row>
    <row r="21" spans="1:37" x14ac:dyDescent="0.25">
      <c r="A21" s="76">
        <v>128</v>
      </c>
      <c r="B21" s="66">
        <v>2114491.727</v>
      </c>
      <c r="C21" s="66">
        <v>6074855.7419999996</v>
      </c>
      <c r="D21" s="66">
        <v>619.32399999999996</v>
      </c>
      <c r="E21" s="78" t="s">
        <v>9</v>
      </c>
      <c r="F21" s="30">
        <v>619.38699999999994</v>
      </c>
      <c r="G21" s="30">
        <v>619.31700000000001</v>
      </c>
      <c r="H21" s="30">
        <v>619.30499999999995</v>
      </c>
      <c r="I21" s="30">
        <v>619.39400000000001</v>
      </c>
      <c r="J21" s="30">
        <v>619.16999999999996</v>
      </c>
      <c r="K21" s="30">
        <v>619.25599999999997</v>
      </c>
      <c r="L21" s="30">
        <v>619.40200000000004</v>
      </c>
      <c r="M21" s="56">
        <v>619.37300000000005</v>
      </c>
      <c r="N21" s="54">
        <v>619.245</v>
      </c>
      <c r="O21" s="66">
        <v>619.476</v>
      </c>
      <c r="P21" s="77">
        <v>619.29499999999996</v>
      </c>
      <c r="Q21" s="66">
        <v>619.42200000000003</v>
      </c>
      <c r="R21" s="66">
        <v>619.29999999999995</v>
      </c>
      <c r="S21" s="66">
        <v>619.33199999999999</v>
      </c>
      <c r="T21" s="66">
        <v>619.32399999999996</v>
      </c>
      <c r="U21" s="30">
        <f t="shared" si="14"/>
        <v>-8.1999999999993634E-2</v>
      </c>
      <c r="V21" s="30">
        <f t="shared" si="15"/>
        <v>-0.13499999999999091</v>
      </c>
      <c r="W21" s="32">
        <f t="shared" si="7"/>
        <v>0.23200000000008458</v>
      </c>
      <c r="X21" s="55">
        <f t="shared" si="8"/>
        <v>-0.15700000000003911</v>
      </c>
      <c r="Y21" s="68">
        <f t="shared" si="9"/>
        <v>4.9999999999954525E-2</v>
      </c>
      <c r="Z21" s="68">
        <f t="shared" si="10"/>
        <v>4.9999999999954525E-3</v>
      </c>
      <c r="AA21" s="68">
        <f t="shared" si="1"/>
        <v>2.4000000000000909E-2</v>
      </c>
      <c r="AB21" s="77">
        <f t="shared" si="6"/>
        <v>-8.9999999999983114E-3</v>
      </c>
      <c r="AC21" s="49">
        <f t="shared" si="16"/>
        <v>7.6999999999998181E-2</v>
      </c>
      <c r="AD21" s="32">
        <f t="shared" si="17"/>
        <v>-0.13800000000003365</v>
      </c>
      <c r="AE21" s="32">
        <f t="shared" si="11"/>
        <v>0.11700000000007549</v>
      </c>
      <c r="AF21" s="68">
        <f t="shared" si="12"/>
        <v>0.1029999999999518</v>
      </c>
      <c r="AG21" s="68">
        <f t="shared" si="13"/>
        <v>-5.3999999999973625E-2</v>
      </c>
      <c r="AH21" s="68">
        <f t="shared" si="3"/>
        <v>-9.0000000000031832E-2</v>
      </c>
      <c r="AI21" s="68">
        <f t="shared" si="18"/>
        <v>1.750000000000303E-2</v>
      </c>
      <c r="AJ21" s="68">
        <f t="shared" si="5"/>
        <v>-8.0000000000381988E-3</v>
      </c>
      <c r="AK21"/>
    </row>
    <row r="22" spans="1:37" x14ac:dyDescent="0.25">
      <c r="A22" s="3">
        <v>129</v>
      </c>
      <c r="B22" s="66">
        <v>2198475.284</v>
      </c>
      <c r="C22" s="66">
        <v>6133714.1540000001</v>
      </c>
      <c r="D22" s="66">
        <v>145.309</v>
      </c>
      <c r="E22" s="6" t="s">
        <v>10</v>
      </c>
      <c r="F22" s="30">
        <v>146.464</v>
      </c>
      <c r="G22" s="30">
        <v>146.37700000000001</v>
      </c>
      <c r="H22" s="30">
        <v>146.34299999999999</v>
      </c>
      <c r="I22" s="30">
        <v>146.31200000000001</v>
      </c>
      <c r="J22" s="30">
        <v>146.02699999999999</v>
      </c>
      <c r="K22" s="30">
        <v>145.982</v>
      </c>
      <c r="L22" s="30">
        <v>146.05199999999999</v>
      </c>
      <c r="M22" s="56">
        <v>145.89599999999999</v>
      </c>
      <c r="N22" s="54">
        <v>145.75</v>
      </c>
      <c r="O22" s="70">
        <v>145.70599999999999</v>
      </c>
      <c r="P22" s="66">
        <v>145.476</v>
      </c>
      <c r="Q22" s="66">
        <v>145.52000000000001</v>
      </c>
      <c r="R22" s="66">
        <v>145.47999999999999</v>
      </c>
      <c r="S22" s="66">
        <v>145.453</v>
      </c>
      <c r="T22" s="66">
        <v>145.309</v>
      </c>
      <c r="U22" s="30">
        <f t="shared" si="14"/>
        <v>-0.12100000000000932</v>
      </c>
      <c r="V22" s="30">
        <f t="shared" si="15"/>
        <v>-0.3160000000000025</v>
      </c>
      <c r="W22" s="32">
        <f t="shared" si="7"/>
        <v>2.5000000000005684E-2</v>
      </c>
      <c r="X22" s="55">
        <f t="shared" si="8"/>
        <v>-0.3019999999999925</v>
      </c>
      <c r="Y22" s="68">
        <f t="shared" si="9"/>
        <v>-0.27400000000000091</v>
      </c>
      <c r="Z22" s="68">
        <f t="shared" si="10"/>
        <v>3.9999999999906777E-3</v>
      </c>
      <c r="AA22" s="68">
        <f t="shared" si="1"/>
        <v>-0.17099999999999227</v>
      </c>
      <c r="AB22" s="77">
        <f t="shared" si="6"/>
        <v>-0.16500000000000017</v>
      </c>
      <c r="AC22" s="49">
        <f t="shared" si="16"/>
        <v>-6.4999999999997726E-2</v>
      </c>
      <c r="AD22" s="32">
        <f t="shared" si="17"/>
        <v>-0.33000000000001251</v>
      </c>
      <c r="AE22" s="32">
        <f t="shared" si="11"/>
        <v>-8.6000000000012733E-2</v>
      </c>
      <c r="AF22" s="68">
        <f t="shared" si="12"/>
        <v>-0.18999999999999773</v>
      </c>
      <c r="AG22" s="68">
        <f t="shared" si="13"/>
        <v>-0.18599999999997863</v>
      </c>
      <c r="AH22" s="68">
        <f t="shared" si="3"/>
        <v>-6.7000000000007276E-2</v>
      </c>
      <c r="AI22" s="68">
        <f t="shared" si="18"/>
        <v>-0.14283333333333323</v>
      </c>
      <c r="AJ22" s="68">
        <f t="shared" si="5"/>
        <v>-0.14400000000000546</v>
      </c>
      <c r="AK22"/>
    </row>
    <row r="23" spans="1:37" x14ac:dyDescent="0.25">
      <c r="A23" s="3">
        <v>130</v>
      </c>
      <c r="B23" s="66">
        <v>2365903.807</v>
      </c>
      <c r="C23" s="66">
        <v>6000988.773</v>
      </c>
      <c r="D23" s="66">
        <v>73.13</v>
      </c>
      <c r="E23" s="6" t="s">
        <v>11</v>
      </c>
      <c r="F23" s="30">
        <v>73.272999999999996</v>
      </c>
      <c r="G23" s="30">
        <v>73.221000000000004</v>
      </c>
      <c r="H23" s="30">
        <v>73.236999999999995</v>
      </c>
      <c r="I23" s="30">
        <v>73.141999999999996</v>
      </c>
      <c r="J23" s="30">
        <v>73.058000000000007</v>
      </c>
      <c r="K23" s="30">
        <v>73.350999999999999</v>
      </c>
      <c r="L23" s="30">
        <v>73.265000000000001</v>
      </c>
      <c r="M23" s="56">
        <v>73.165000000000006</v>
      </c>
      <c r="N23" s="54">
        <v>73.120999999999995</v>
      </c>
      <c r="O23" s="66">
        <v>73.040999999999997</v>
      </c>
      <c r="P23" s="66">
        <v>73.165000000000006</v>
      </c>
      <c r="Q23" s="66">
        <v>73.216999999999999</v>
      </c>
      <c r="R23" s="66">
        <v>73.150000000000006</v>
      </c>
      <c r="S23" s="66">
        <v>72.986999999999995</v>
      </c>
      <c r="T23" s="66">
        <v>73.13</v>
      </c>
      <c r="U23" s="30">
        <f t="shared" si="14"/>
        <v>-3.6000000000001364E-2</v>
      </c>
      <c r="V23" s="30">
        <f t="shared" si="15"/>
        <v>-0.17899999999998784</v>
      </c>
      <c r="W23" s="32">
        <f t="shared" si="7"/>
        <v>0.20699999999999363</v>
      </c>
      <c r="X23" s="55">
        <f t="shared" si="8"/>
        <v>-0.14400000000000546</v>
      </c>
      <c r="Y23" s="68">
        <f t="shared" si="9"/>
        <v>4.4000000000011141E-2</v>
      </c>
      <c r="Z23" s="68">
        <f t="shared" si="10"/>
        <v>-1.5000000000000568E-2</v>
      </c>
      <c r="AA23" s="68">
        <f t="shared" si="1"/>
        <v>-2.0000000000010232E-2</v>
      </c>
      <c r="AB23" s="77">
        <f t="shared" si="6"/>
        <v>-2.0428571428571525E-2</v>
      </c>
      <c r="AC23" s="49">
        <f t="shared" si="16"/>
        <v>-7.9000000000007731E-2</v>
      </c>
      <c r="AD23" s="32">
        <f t="shared" si="17"/>
        <v>0.20900000000000318</v>
      </c>
      <c r="AE23" s="32">
        <f t="shared" si="11"/>
        <v>-0.18599999999999284</v>
      </c>
      <c r="AF23" s="68">
        <f t="shared" si="12"/>
        <v>-0.12400000000000944</v>
      </c>
      <c r="AG23" s="68">
        <f t="shared" si="13"/>
        <v>0.17600000000000193</v>
      </c>
      <c r="AH23" s="68">
        <f t="shared" si="3"/>
        <v>-0.23000000000000398</v>
      </c>
      <c r="AI23" s="68">
        <f t="shared" si="18"/>
        <v>-6.6666666666748142E-4</v>
      </c>
      <c r="AJ23" s="68">
        <f t="shared" si="5"/>
        <v>0.14300000000000068</v>
      </c>
      <c r="AK23"/>
    </row>
    <row r="24" spans="1:37" x14ac:dyDescent="0.25">
      <c r="A24" s="3">
        <v>131</v>
      </c>
      <c r="B24" s="66">
        <v>2332746.3640000001</v>
      </c>
      <c r="C24" s="66">
        <v>6191752.0549999997</v>
      </c>
      <c r="D24" s="66">
        <v>242.79</v>
      </c>
      <c r="E24" s="6" t="s">
        <v>63</v>
      </c>
      <c r="F24" s="30">
        <v>243.17500000000001</v>
      </c>
      <c r="G24" s="30">
        <v>243.22200000000001</v>
      </c>
      <c r="H24" s="30">
        <v>243.19300000000001</v>
      </c>
      <c r="I24" s="30">
        <v>243.26499999999999</v>
      </c>
      <c r="J24" s="30">
        <v>243.01</v>
      </c>
      <c r="K24" s="30">
        <v>243.15600000000001</v>
      </c>
      <c r="L24" s="30">
        <v>243.09</v>
      </c>
      <c r="M24" s="56">
        <v>243.107</v>
      </c>
      <c r="N24" s="54">
        <v>242.94800000000001</v>
      </c>
      <c r="O24" s="70">
        <v>242.964</v>
      </c>
      <c r="P24" s="66">
        <v>242.928</v>
      </c>
      <c r="Q24" s="66">
        <v>242.959</v>
      </c>
      <c r="R24" s="66">
        <v>243</v>
      </c>
      <c r="S24" s="66">
        <v>243.131</v>
      </c>
      <c r="T24" s="66">
        <v>242.79</v>
      </c>
      <c r="U24" s="30">
        <f t="shared" si="14"/>
        <v>1.8000000000000682E-2</v>
      </c>
      <c r="V24" s="30">
        <f t="shared" si="15"/>
        <v>-0.18300000000002115</v>
      </c>
      <c r="W24" s="32">
        <f t="shared" si="7"/>
        <v>8.0000000000012506E-2</v>
      </c>
      <c r="X24" s="55">
        <f t="shared" si="8"/>
        <v>-0.14199999999999591</v>
      </c>
      <c r="Y24" s="68">
        <f t="shared" si="9"/>
        <v>-2.0000000000010232E-2</v>
      </c>
      <c r="Z24" s="68">
        <f t="shared" si="10"/>
        <v>7.2000000000002728E-2</v>
      </c>
      <c r="AA24" s="68">
        <f t="shared" si="1"/>
        <v>-0.21000000000000796</v>
      </c>
      <c r="AB24" s="77">
        <f t="shared" si="6"/>
        <v>-5.5000000000002762E-2</v>
      </c>
      <c r="AC24" s="49">
        <f t="shared" si="16"/>
        <v>4.2999999999977945E-2</v>
      </c>
      <c r="AD24" s="32">
        <f t="shared" si="17"/>
        <v>-0.10899999999998045</v>
      </c>
      <c r="AE24" s="32">
        <f t="shared" si="11"/>
        <v>-4.9000000000006594E-2</v>
      </c>
      <c r="AF24" s="68">
        <f t="shared" si="12"/>
        <v>-0.14300000000000068</v>
      </c>
      <c r="AG24" s="68">
        <f t="shared" si="13"/>
        <v>-4.9999999999954525E-3</v>
      </c>
      <c r="AH24" s="68">
        <f t="shared" si="3"/>
        <v>0.17199999999999704</v>
      </c>
      <c r="AI24" s="68">
        <f t="shared" si="18"/>
        <v>-4.3833333333334203E-2</v>
      </c>
      <c r="AJ24" s="68">
        <f t="shared" si="5"/>
        <v>-0.34100000000000819</v>
      </c>
      <c r="AK24"/>
    </row>
    <row r="25" spans="1:37" s="64" customFormat="1" x14ac:dyDescent="0.25">
      <c r="A25" s="83">
        <v>132</v>
      </c>
      <c r="B25" s="106" t="s">
        <v>109</v>
      </c>
      <c r="C25" s="107"/>
      <c r="D25" s="108"/>
      <c r="E25" s="102" t="s">
        <v>117</v>
      </c>
      <c r="F25" s="66">
        <v>127.21</v>
      </c>
      <c r="G25" s="66">
        <v>126.93600000000001</v>
      </c>
      <c r="H25" s="66">
        <v>126.81699999999999</v>
      </c>
      <c r="I25" s="66">
        <v>126.39700000000001</v>
      </c>
      <c r="J25" s="66">
        <v>126.107</v>
      </c>
      <c r="K25" s="66">
        <v>125.86499999999999</v>
      </c>
      <c r="L25" s="66">
        <v>125.789</v>
      </c>
      <c r="M25" s="70">
        <v>125.34399999999999</v>
      </c>
      <c r="N25" s="66">
        <v>125.105</v>
      </c>
      <c r="O25" s="66">
        <v>124.91500000000001</v>
      </c>
      <c r="P25" s="66">
        <v>124.678</v>
      </c>
      <c r="Q25" s="66">
        <v>124.511</v>
      </c>
      <c r="R25" s="66">
        <v>124.45</v>
      </c>
      <c r="S25" s="66"/>
      <c r="T25" s="66"/>
      <c r="U25" s="66">
        <f t="shared" ref="U25" si="19">H25-F25</f>
        <v>-0.39300000000000068</v>
      </c>
      <c r="V25" s="66">
        <f t="shared" ref="V25" si="20">J25-H25</f>
        <v>-0.70999999999999375</v>
      </c>
      <c r="W25" s="68">
        <f t="shared" ref="W25" si="21">L25-J25</f>
        <v>-0.31799999999999784</v>
      </c>
      <c r="X25" s="68">
        <f t="shared" ref="X25" si="22">N25-L25</f>
        <v>-0.6839999999999975</v>
      </c>
      <c r="Y25" s="68">
        <f t="shared" ref="Y25" si="23">P25-N25</f>
        <v>-0.42700000000000671</v>
      </c>
      <c r="Z25" s="68">
        <f t="shared" ref="Z25" si="24">R25-P25</f>
        <v>-0.22799999999999443</v>
      </c>
      <c r="AA25" s="68"/>
      <c r="AB25" s="77"/>
      <c r="AC25" s="49">
        <f t="shared" ref="AC25" si="25">I25-G25</f>
        <v>-0.53900000000000148</v>
      </c>
      <c r="AD25" s="68">
        <f t="shared" ref="AD25" si="26">K25-I25</f>
        <v>-0.53200000000001069</v>
      </c>
      <c r="AE25" s="68">
        <f t="shared" ref="AE25" si="27">M25-K25</f>
        <v>-0.5210000000000008</v>
      </c>
      <c r="AF25" s="68">
        <f t="shared" ref="AF25" si="28">O25-M25</f>
        <v>-0.42899999999998784</v>
      </c>
      <c r="AG25" s="68">
        <f t="shared" ref="AG25" si="29">Q25-O25</f>
        <v>-0.40400000000001057</v>
      </c>
      <c r="AH25" s="68"/>
      <c r="AI25" s="68">
        <f t="shared" ref="AI25" si="30">(Q25-G25)/6</f>
        <v>-0.40416666666666856</v>
      </c>
      <c r="AJ25" s="68"/>
    </row>
    <row r="26" spans="1:37" x14ac:dyDescent="0.25">
      <c r="A26" s="76" t="s">
        <v>108</v>
      </c>
      <c r="B26" s="77">
        <v>2249261.0819999999</v>
      </c>
      <c r="C26" s="77">
        <v>6122672.2750000004</v>
      </c>
      <c r="D26" s="77">
        <v>127.026</v>
      </c>
      <c r="E26" s="92" t="s">
        <v>107</v>
      </c>
      <c r="F26" s="30" t="s">
        <v>103</v>
      </c>
      <c r="G26" s="30" t="s">
        <v>103</v>
      </c>
      <c r="H26" s="30" t="s">
        <v>103</v>
      </c>
      <c r="I26" s="30" t="s">
        <v>103</v>
      </c>
      <c r="J26" s="30" t="s">
        <v>103</v>
      </c>
      <c r="K26" s="30" t="s">
        <v>103</v>
      </c>
      <c r="L26" s="30" t="s">
        <v>103</v>
      </c>
      <c r="M26" s="56" t="s">
        <v>103</v>
      </c>
      <c r="N26" s="54" t="s">
        <v>103</v>
      </c>
      <c r="O26" s="66" t="s">
        <v>103</v>
      </c>
      <c r="P26" s="66" t="s">
        <v>103</v>
      </c>
      <c r="Q26" s="66" t="s">
        <v>103</v>
      </c>
      <c r="R26" s="66" t="s">
        <v>103</v>
      </c>
      <c r="S26" s="66"/>
      <c r="T26" s="66">
        <v>127.026</v>
      </c>
      <c r="U26" s="30" t="s">
        <v>103</v>
      </c>
      <c r="V26" s="30" t="s">
        <v>103</v>
      </c>
      <c r="W26" s="32" t="s">
        <v>103</v>
      </c>
      <c r="X26" s="55" t="s">
        <v>103</v>
      </c>
      <c r="Y26" s="68" t="s">
        <v>103</v>
      </c>
      <c r="Z26" s="68" t="s">
        <v>103</v>
      </c>
      <c r="AA26" s="68"/>
      <c r="AB26" s="77" t="s">
        <v>103</v>
      </c>
      <c r="AC26" s="49" t="s">
        <v>103</v>
      </c>
      <c r="AD26" s="32" t="s">
        <v>103</v>
      </c>
      <c r="AE26" s="32" t="s">
        <v>103</v>
      </c>
      <c r="AF26" s="68" t="s">
        <v>103</v>
      </c>
      <c r="AG26" s="68" t="s">
        <v>103</v>
      </c>
      <c r="AH26" s="68"/>
      <c r="AI26" s="68" t="s">
        <v>103</v>
      </c>
      <c r="AJ26" s="68"/>
      <c r="AK26"/>
    </row>
    <row r="27" spans="1:37" x14ac:dyDescent="0.25">
      <c r="A27" s="3">
        <v>133</v>
      </c>
      <c r="B27" s="66">
        <v>2273311.304</v>
      </c>
      <c r="C27" s="66">
        <v>6111332.2089999998</v>
      </c>
      <c r="D27" s="66">
        <v>119.51</v>
      </c>
      <c r="E27" s="6" t="s">
        <v>12</v>
      </c>
      <c r="F27" s="30">
        <v>122.331</v>
      </c>
      <c r="G27" s="30">
        <v>122.215</v>
      </c>
      <c r="H27" s="30">
        <v>121.98399999999999</v>
      </c>
      <c r="I27" s="30">
        <v>121.74</v>
      </c>
      <c r="J27" s="30">
        <v>121.358</v>
      </c>
      <c r="K27" s="30">
        <v>121.282</v>
      </c>
      <c r="L27" s="30">
        <v>121.123</v>
      </c>
      <c r="M27" s="56">
        <v>120.81699999999999</v>
      </c>
      <c r="N27" s="54">
        <v>120.492</v>
      </c>
      <c r="O27" s="70">
        <v>120.426</v>
      </c>
      <c r="P27" s="66">
        <v>120.029</v>
      </c>
      <c r="Q27" s="66">
        <v>119.93300000000001</v>
      </c>
      <c r="R27" s="66">
        <v>119.87</v>
      </c>
      <c r="S27" s="66">
        <v>119.664</v>
      </c>
      <c r="T27" s="66">
        <v>119.51</v>
      </c>
      <c r="U27" s="30">
        <f t="shared" ref="U27:U35" si="31">H27-F27</f>
        <v>-0.34700000000000841</v>
      </c>
      <c r="V27" s="30">
        <f t="shared" ref="V27:V35" si="32">J27-H27</f>
        <v>-0.62599999999999056</v>
      </c>
      <c r="W27" s="32">
        <f t="shared" ref="W27:W39" si="33">L27-J27</f>
        <v>-0.23499999999999943</v>
      </c>
      <c r="X27" s="55">
        <f t="shared" ref="X27:X39" si="34">N27-L27</f>
        <v>-0.63100000000000023</v>
      </c>
      <c r="Y27" s="68">
        <f t="shared" ref="Y27:Y52" si="35">P27-N27</f>
        <v>-0.46300000000000807</v>
      </c>
      <c r="Z27" s="68">
        <f>R27-P27</f>
        <v>-0.15899999999999181</v>
      </c>
      <c r="AA27" s="68">
        <f t="shared" si="1"/>
        <v>-0.35999999999999943</v>
      </c>
      <c r="AB27" s="77">
        <f t="shared" si="6"/>
        <v>-0.40299999999999969</v>
      </c>
      <c r="AC27" s="49">
        <f t="shared" ref="AC27:AC35" si="36">I27-G27</f>
        <v>-0.47500000000000853</v>
      </c>
      <c r="AD27" s="32">
        <f t="shared" ref="AD27:AD35" si="37">K27-I27</f>
        <v>-0.45799999999999841</v>
      </c>
      <c r="AE27" s="32">
        <f t="shared" ref="AE27:AE39" si="38">M27-K27</f>
        <v>-0.46500000000000341</v>
      </c>
      <c r="AF27" s="68">
        <f t="shared" ref="AF27:AF39" si="39">O27-M27</f>
        <v>-0.39099999999999113</v>
      </c>
      <c r="AG27" s="68">
        <f>Q27-O27</f>
        <v>-0.492999999999995</v>
      </c>
      <c r="AH27" s="68">
        <f>S27-Q27</f>
        <v>-0.26900000000000546</v>
      </c>
      <c r="AI27" s="68">
        <f>(Q27-G27)/6</f>
        <v>-0.38033333333333275</v>
      </c>
      <c r="AJ27" s="68">
        <f t="shared" si="5"/>
        <v>-0.15399999999999636</v>
      </c>
      <c r="AK27"/>
    </row>
    <row r="28" spans="1:37" x14ac:dyDescent="0.25">
      <c r="A28" s="83">
        <v>134</v>
      </c>
      <c r="B28" s="106" t="s">
        <v>109</v>
      </c>
      <c r="C28" s="107"/>
      <c r="D28" s="108"/>
      <c r="E28" s="91" t="s">
        <v>101</v>
      </c>
      <c r="F28" s="30">
        <v>290.16399999999999</v>
      </c>
      <c r="G28" s="30">
        <v>290.245</v>
      </c>
      <c r="H28" s="30">
        <v>290.02600000000001</v>
      </c>
      <c r="I28" s="30">
        <v>290.09899999999999</v>
      </c>
      <c r="J28" s="30">
        <v>289.91800000000001</v>
      </c>
      <c r="K28" s="30">
        <v>290.07499999999999</v>
      </c>
      <c r="L28" s="30">
        <v>289.98099999999999</v>
      </c>
      <c r="M28" s="56">
        <v>290.15800000000002</v>
      </c>
      <c r="N28" s="54">
        <v>290.09100000000001</v>
      </c>
      <c r="O28" s="66">
        <v>290.07100000000003</v>
      </c>
      <c r="P28" s="66">
        <v>289.98200000000003</v>
      </c>
      <c r="Q28" s="66">
        <v>289.00799999999998</v>
      </c>
      <c r="R28" s="66"/>
      <c r="S28" s="66"/>
      <c r="T28" s="66"/>
      <c r="U28" s="30">
        <f t="shared" si="31"/>
        <v>-0.13799999999997681</v>
      </c>
      <c r="V28" s="30">
        <f t="shared" si="32"/>
        <v>-0.10800000000000409</v>
      </c>
      <c r="W28" s="32">
        <f t="shared" si="33"/>
        <v>6.2999999999988177E-2</v>
      </c>
      <c r="X28" s="55">
        <f t="shared" si="34"/>
        <v>0.11000000000001364</v>
      </c>
      <c r="Y28" s="68">
        <f t="shared" si="35"/>
        <v>-0.10899999999998045</v>
      </c>
      <c r="Z28" s="68" t="s">
        <v>103</v>
      </c>
      <c r="AA28" s="68"/>
      <c r="AB28" s="77" t="s">
        <v>103</v>
      </c>
      <c r="AC28" s="49">
        <f t="shared" si="36"/>
        <v>-0.14600000000001501</v>
      </c>
      <c r="AD28" s="32">
        <f t="shared" si="37"/>
        <v>-2.4000000000000909E-2</v>
      </c>
      <c r="AE28" s="32">
        <f t="shared" si="38"/>
        <v>8.300000000002683E-2</v>
      </c>
      <c r="AF28" s="68">
        <f t="shared" si="39"/>
        <v>-8.6999999999989086E-2</v>
      </c>
      <c r="AG28" s="68"/>
      <c r="AH28" s="68"/>
      <c r="AI28" s="68"/>
      <c r="AJ28" s="68"/>
      <c r="AK28"/>
    </row>
    <row r="29" spans="1:37" x14ac:dyDescent="0.25">
      <c r="A29" s="3">
        <v>135</v>
      </c>
      <c r="B29" s="66">
        <v>2280213.429</v>
      </c>
      <c r="C29" s="66">
        <v>6203602.0130000003</v>
      </c>
      <c r="D29" s="66">
        <v>234.262</v>
      </c>
      <c r="E29" s="6" t="s">
        <v>50</v>
      </c>
      <c r="F29" s="30">
        <v>236.80199999999999</v>
      </c>
      <c r="G29" s="30">
        <v>236.73</v>
      </c>
      <c r="H29" s="30">
        <v>236.59800000000001</v>
      </c>
      <c r="I29" s="30">
        <v>236.51499999999999</v>
      </c>
      <c r="J29" s="30">
        <v>236.14400000000001</v>
      </c>
      <c r="K29" s="30">
        <v>235.899</v>
      </c>
      <c r="L29" s="30">
        <v>235.76900000000001</v>
      </c>
      <c r="M29" s="56">
        <v>235.50800000000001</v>
      </c>
      <c r="N29" s="54">
        <v>235.18700000000001</v>
      </c>
      <c r="O29" s="70">
        <v>235.03800000000001</v>
      </c>
      <c r="P29" s="66">
        <v>234.88900000000001</v>
      </c>
      <c r="Q29" s="66">
        <v>234.74100000000001</v>
      </c>
      <c r="R29" s="66">
        <v>234.73</v>
      </c>
      <c r="S29" s="66">
        <v>234.66499999999999</v>
      </c>
      <c r="T29" s="66">
        <v>234.262</v>
      </c>
      <c r="U29" s="30">
        <f t="shared" si="31"/>
        <v>-0.20399999999997931</v>
      </c>
      <c r="V29" s="30">
        <f t="shared" si="32"/>
        <v>-0.45400000000000773</v>
      </c>
      <c r="W29" s="32">
        <f t="shared" si="33"/>
        <v>-0.375</v>
      </c>
      <c r="X29" s="55">
        <f t="shared" si="34"/>
        <v>-0.58199999999999363</v>
      </c>
      <c r="Y29" s="68">
        <f t="shared" si="35"/>
        <v>-0.29800000000000182</v>
      </c>
      <c r="Z29" s="68">
        <f>R29-P29</f>
        <v>-0.15900000000002024</v>
      </c>
      <c r="AA29" s="68">
        <f t="shared" si="1"/>
        <v>-0.46799999999998931</v>
      </c>
      <c r="AB29" s="77">
        <f t="shared" si="6"/>
        <v>-0.36285714285714171</v>
      </c>
      <c r="AC29" s="49">
        <f t="shared" si="36"/>
        <v>-0.21500000000000341</v>
      </c>
      <c r="AD29" s="32">
        <f t="shared" si="37"/>
        <v>-0.61599999999998545</v>
      </c>
      <c r="AE29" s="32">
        <f t="shared" si="38"/>
        <v>-0.39099999999999113</v>
      </c>
      <c r="AF29" s="68">
        <f t="shared" si="39"/>
        <v>-0.46999999999999886</v>
      </c>
      <c r="AG29" s="68">
        <f>Q29-O29</f>
        <v>-0.29699999999999704</v>
      </c>
      <c r="AH29" s="68">
        <f t="shared" ref="AH29:AH32" si="40">S29-Q29</f>
        <v>-7.6000000000021828E-2</v>
      </c>
      <c r="AI29" s="68">
        <f t="shared" ref="AI29:AI32" si="41">(Q29-G29)/6</f>
        <v>-0.33149999999999596</v>
      </c>
      <c r="AJ29" s="68">
        <f t="shared" si="5"/>
        <v>-0.40299999999999159</v>
      </c>
      <c r="AK29"/>
    </row>
    <row r="30" spans="1:37" x14ac:dyDescent="0.25">
      <c r="A30" s="3">
        <v>137</v>
      </c>
      <c r="B30" s="66">
        <v>2271706.3739999998</v>
      </c>
      <c r="C30" s="66">
        <v>6053044.1619999995</v>
      </c>
      <c r="D30" s="66">
        <v>100.285</v>
      </c>
      <c r="E30" s="6" t="s">
        <v>51</v>
      </c>
      <c r="F30" s="30">
        <v>101.086</v>
      </c>
      <c r="G30" s="30">
        <v>101.03700000000001</v>
      </c>
      <c r="H30" s="30">
        <v>100.983</v>
      </c>
      <c r="I30" s="30">
        <v>100.934</v>
      </c>
      <c r="J30" s="30">
        <v>100.7</v>
      </c>
      <c r="K30" s="30">
        <v>100.761</v>
      </c>
      <c r="L30" s="30">
        <v>100.73699999999999</v>
      </c>
      <c r="M30" s="56">
        <v>100.709</v>
      </c>
      <c r="N30" s="54">
        <v>100.57899999999999</v>
      </c>
      <c r="O30" s="66">
        <v>100.492</v>
      </c>
      <c r="P30" s="66">
        <v>100.453</v>
      </c>
      <c r="Q30" s="66">
        <v>100.443</v>
      </c>
      <c r="R30" s="66">
        <v>100.4</v>
      </c>
      <c r="S30" s="66">
        <v>100.315</v>
      </c>
      <c r="T30" s="66">
        <v>100.285</v>
      </c>
      <c r="U30" s="30">
        <f t="shared" si="31"/>
        <v>-0.10299999999999443</v>
      </c>
      <c r="V30" s="30">
        <f t="shared" si="32"/>
        <v>-0.28300000000000125</v>
      </c>
      <c r="W30" s="32">
        <f t="shared" si="33"/>
        <v>3.6999999999991928E-2</v>
      </c>
      <c r="X30" s="55">
        <f t="shared" si="34"/>
        <v>-0.15800000000000125</v>
      </c>
      <c r="Y30" s="68">
        <f t="shared" si="35"/>
        <v>-0.12599999999999056</v>
      </c>
      <c r="Z30" s="68">
        <f>R30-P30</f>
        <v>-5.2999999999997272E-2</v>
      </c>
      <c r="AA30" s="68">
        <f t="shared" si="1"/>
        <v>-0.11500000000000909</v>
      </c>
      <c r="AB30" s="77">
        <f t="shared" si="6"/>
        <v>-0.1144285714285717</v>
      </c>
      <c r="AC30" s="49">
        <f t="shared" si="36"/>
        <v>-0.10300000000000864</v>
      </c>
      <c r="AD30" s="32">
        <f t="shared" si="37"/>
        <v>-0.17300000000000182</v>
      </c>
      <c r="AE30" s="32">
        <f t="shared" si="38"/>
        <v>-5.1999999999992497E-2</v>
      </c>
      <c r="AF30" s="68">
        <f t="shared" si="39"/>
        <v>-0.21699999999999875</v>
      </c>
      <c r="AG30" s="68">
        <f>Q30-O30</f>
        <v>-4.9000000000006594E-2</v>
      </c>
      <c r="AH30" s="68">
        <f t="shared" si="40"/>
        <v>-0.12800000000000011</v>
      </c>
      <c r="AI30" s="68">
        <f t="shared" si="41"/>
        <v>-9.9000000000001379E-2</v>
      </c>
      <c r="AJ30" s="68">
        <f t="shared" si="5"/>
        <v>-3.0000000000001137E-2</v>
      </c>
      <c r="AK30"/>
    </row>
    <row r="31" spans="1:37" x14ac:dyDescent="0.25">
      <c r="A31" s="3">
        <v>138</v>
      </c>
      <c r="B31" s="66">
        <v>2423374.0890000002</v>
      </c>
      <c r="C31" s="66">
        <v>5929562.8049999997</v>
      </c>
      <c r="D31" s="66">
        <v>238.905</v>
      </c>
      <c r="E31" s="6" t="s">
        <v>13</v>
      </c>
      <c r="F31" s="30">
        <v>239.03299999999999</v>
      </c>
      <c r="G31" s="30">
        <v>238.999</v>
      </c>
      <c r="H31" s="30">
        <v>239.035</v>
      </c>
      <c r="I31" s="30">
        <v>238.90600000000001</v>
      </c>
      <c r="J31" s="30">
        <v>238.804</v>
      </c>
      <c r="K31" s="30">
        <v>239.28299999999999</v>
      </c>
      <c r="L31" s="30">
        <v>239.16499999999999</v>
      </c>
      <c r="M31" s="56">
        <v>239.072</v>
      </c>
      <c r="N31" s="54">
        <v>239.001</v>
      </c>
      <c r="O31" s="70">
        <v>238.93600000000001</v>
      </c>
      <c r="P31" s="66">
        <v>239.047</v>
      </c>
      <c r="Q31" s="66">
        <v>239.10300000000001</v>
      </c>
      <c r="R31" s="66">
        <v>238.95</v>
      </c>
      <c r="S31" s="66">
        <v>238.82599999999999</v>
      </c>
      <c r="T31" s="66">
        <v>238.905</v>
      </c>
      <c r="U31" s="30">
        <f t="shared" si="31"/>
        <v>2.0000000000095497E-3</v>
      </c>
      <c r="V31" s="30">
        <f t="shared" si="32"/>
        <v>-0.23099999999999454</v>
      </c>
      <c r="W31" s="32">
        <f t="shared" si="33"/>
        <v>0.36099999999999</v>
      </c>
      <c r="X31" s="55">
        <f t="shared" si="34"/>
        <v>-0.16399999999998727</v>
      </c>
      <c r="Y31" s="68">
        <f t="shared" si="35"/>
        <v>4.5999999999992269E-2</v>
      </c>
      <c r="Z31" s="68">
        <f>R31-P31</f>
        <v>-9.7000000000008413E-2</v>
      </c>
      <c r="AA31" s="68">
        <f t="shared" si="1"/>
        <v>-4.4999999999987494E-2</v>
      </c>
      <c r="AB31" s="77">
        <f t="shared" si="6"/>
        <v>-1.8285714285712271E-2</v>
      </c>
      <c r="AC31" s="49">
        <f t="shared" si="36"/>
        <v>-9.2999999999989313E-2</v>
      </c>
      <c r="AD31" s="32">
        <f t="shared" si="37"/>
        <v>0.37699999999998113</v>
      </c>
      <c r="AE31" s="32">
        <f t="shared" si="38"/>
        <v>-0.21099999999998431</v>
      </c>
      <c r="AF31" s="68">
        <f t="shared" si="39"/>
        <v>-0.13599999999999568</v>
      </c>
      <c r="AG31" s="68">
        <f>Q31-O31</f>
        <v>0.16700000000000159</v>
      </c>
      <c r="AH31" s="68">
        <f t="shared" si="40"/>
        <v>-0.27700000000001523</v>
      </c>
      <c r="AI31" s="68">
        <f t="shared" si="41"/>
        <v>1.733333333333557E-2</v>
      </c>
      <c r="AJ31" s="68">
        <f t="shared" si="5"/>
        <v>7.9000000000007731E-2</v>
      </c>
      <c r="AK31"/>
    </row>
    <row r="32" spans="1:37" x14ac:dyDescent="0.25">
      <c r="A32" s="3">
        <v>139</v>
      </c>
      <c r="B32" s="66">
        <v>2099649.6090000002</v>
      </c>
      <c r="C32" s="66">
        <v>6250235.1900000004</v>
      </c>
      <c r="D32" s="66">
        <v>185.61699999999999</v>
      </c>
      <c r="E32" s="6" t="s">
        <v>14</v>
      </c>
      <c r="F32" s="30">
        <v>187.179</v>
      </c>
      <c r="G32" s="30">
        <v>187.05500000000001</v>
      </c>
      <c r="H32" s="30">
        <v>186.98099999999999</v>
      </c>
      <c r="I32" s="30">
        <v>186.9</v>
      </c>
      <c r="J32" s="30">
        <v>186.53700000000001</v>
      </c>
      <c r="K32" s="30">
        <v>186.36199999999999</v>
      </c>
      <c r="L32" s="30">
        <v>186.387</v>
      </c>
      <c r="M32" s="56">
        <v>186.286</v>
      </c>
      <c r="N32" s="54">
        <v>186.13</v>
      </c>
      <c r="O32" s="66">
        <v>186.017</v>
      </c>
      <c r="P32" s="66">
        <v>185.83199999999999</v>
      </c>
      <c r="Q32" s="66">
        <v>185.83699999999999</v>
      </c>
      <c r="R32" s="66">
        <v>185.76</v>
      </c>
      <c r="S32" s="66">
        <v>185.76300000000001</v>
      </c>
      <c r="T32" s="66">
        <v>185.61699999999999</v>
      </c>
      <c r="U32" s="30">
        <f t="shared" si="31"/>
        <v>-0.1980000000000075</v>
      </c>
      <c r="V32" s="30">
        <f t="shared" si="32"/>
        <v>-0.4439999999999884</v>
      </c>
      <c r="W32" s="32">
        <f t="shared" si="33"/>
        <v>-0.15000000000000568</v>
      </c>
      <c r="X32" s="55">
        <f t="shared" si="34"/>
        <v>-0.257000000000005</v>
      </c>
      <c r="Y32" s="68">
        <f t="shared" si="35"/>
        <v>-0.29800000000000182</v>
      </c>
      <c r="Z32" s="68">
        <f>R32-P32</f>
        <v>-7.2000000000002728E-2</v>
      </c>
      <c r="AA32" s="68">
        <f t="shared" si="1"/>
        <v>-0.14300000000000068</v>
      </c>
      <c r="AB32" s="77">
        <f t="shared" si="6"/>
        <v>-0.22314285714285884</v>
      </c>
      <c r="AC32" s="49">
        <f t="shared" si="36"/>
        <v>-0.15500000000000114</v>
      </c>
      <c r="AD32" s="32">
        <f t="shared" si="37"/>
        <v>-0.53800000000001091</v>
      </c>
      <c r="AE32" s="32">
        <f t="shared" si="38"/>
        <v>-7.5999999999993406E-2</v>
      </c>
      <c r="AF32" s="68">
        <f t="shared" si="39"/>
        <v>-0.26900000000000546</v>
      </c>
      <c r="AG32" s="68">
        <f>Q32-O32</f>
        <v>-0.18000000000000682</v>
      </c>
      <c r="AH32" s="68">
        <f t="shared" si="40"/>
        <v>-7.3999999999983856E-2</v>
      </c>
      <c r="AI32" s="68">
        <f t="shared" si="41"/>
        <v>-0.20300000000000296</v>
      </c>
      <c r="AJ32" s="68">
        <f t="shared" si="5"/>
        <v>-0.14600000000001501</v>
      </c>
      <c r="AK32"/>
    </row>
    <row r="33" spans="1:37" x14ac:dyDescent="0.25">
      <c r="A33" s="83">
        <v>140</v>
      </c>
      <c r="B33" s="106" t="s">
        <v>109</v>
      </c>
      <c r="C33" s="107"/>
      <c r="D33" s="108"/>
      <c r="E33" s="91" t="s">
        <v>15</v>
      </c>
      <c r="F33" s="30">
        <v>292.58199999999999</v>
      </c>
      <c r="G33" s="30">
        <v>292.62299999999999</v>
      </c>
      <c r="H33" s="30">
        <v>292.50799999999998</v>
      </c>
      <c r="I33" s="30">
        <v>292.577</v>
      </c>
      <c r="J33" s="30">
        <v>292.27</v>
      </c>
      <c r="K33" s="30">
        <v>292.44799999999998</v>
      </c>
      <c r="L33" s="30">
        <v>292.39299999999997</v>
      </c>
      <c r="M33" s="56">
        <v>292.49200000000002</v>
      </c>
      <c r="N33" s="54">
        <v>292.44600000000003</v>
      </c>
      <c r="O33" s="70">
        <v>292.42599999999999</v>
      </c>
      <c r="P33" s="66">
        <v>292.35599999999999</v>
      </c>
      <c r="Q33" s="66">
        <v>293.67</v>
      </c>
      <c r="R33" s="66"/>
      <c r="S33" s="66"/>
      <c r="T33" s="66"/>
      <c r="U33" s="30">
        <f t="shared" si="31"/>
        <v>-7.4000000000012278E-2</v>
      </c>
      <c r="V33" s="30">
        <f t="shared" si="32"/>
        <v>-0.23799999999999955</v>
      </c>
      <c r="W33" s="32">
        <f t="shared" si="33"/>
        <v>0.12299999999999045</v>
      </c>
      <c r="X33" s="55">
        <f t="shared" si="34"/>
        <v>5.3000000000054115E-2</v>
      </c>
      <c r="Y33" s="68">
        <f t="shared" si="35"/>
        <v>-9.0000000000031832E-2</v>
      </c>
      <c r="Z33" s="68" t="s">
        <v>103</v>
      </c>
      <c r="AA33" s="68"/>
      <c r="AB33" s="77" t="s">
        <v>103</v>
      </c>
      <c r="AC33" s="49">
        <f t="shared" si="36"/>
        <v>-4.5999999999992269E-2</v>
      </c>
      <c r="AD33" s="32">
        <f t="shared" si="37"/>
        <v>-0.1290000000000191</v>
      </c>
      <c r="AE33" s="32">
        <f t="shared" si="38"/>
        <v>4.4000000000039563E-2</v>
      </c>
      <c r="AF33" s="68">
        <f t="shared" si="39"/>
        <v>-6.6000000000030923E-2</v>
      </c>
      <c r="AG33" s="68"/>
      <c r="AH33" s="68"/>
      <c r="AI33" s="68"/>
      <c r="AJ33" s="68"/>
      <c r="AK33"/>
    </row>
    <row r="34" spans="1:37" x14ac:dyDescent="0.25">
      <c r="A34" s="3">
        <v>141</v>
      </c>
      <c r="B34" s="66">
        <v>2207496.6690000002</v>
      </c>
      <c r="C34" s="66">
        <v>6274591.8619999997</v>
      </c>
      <c r="D34" s="66">
        <v>284.86799999999999</v>
      </c>
      <c r="E34" s="6" t="s">
        <v>64</v>
      </c>
      <c r="F34" s="30">
        <v>285.55399999999997</v>
      </c>
      <c r="G34" s="30">
        <v>285.52199999999999</v>
      </c>
      <c r="H34" s="30">
        <v>285.37799999999999</v>
      </c>
      <c r="I34" s="30">
        <v>285.48599999999999</v>
      </c>
      <c r="J34" s="30">
        <v>285.17099999999999</v>
      </c>
      <c r="K34" s="30">
        <v>285.20499999999998</v>
      </c>
      <c r="L34" s="30">
        <v>285.21800000000002</v>
      </c>
      <c r="M34" s="56">
        <v>285.34399999999999</v>
      </c>
      <c r="N34" s="54">
        <v>285.20600000000002</v>
      </c>
      <c r="O34" s="66">
        <v>285.149</v>
      </c>
      <c r="P34" s="66">
        <v>285.10700000000003</v>
      </c>
      <c r="Q34" s="66">
        <v>285.07900000000001</v>
      </c>
      <c r="R34" s="66">
        <v>285.08</v>
      </c>
      <c r="S34" s="66">
        <v>285.08800000000002</v>
      </c>
      <c r="T34" s="66">
        <v>284.86799999999999</v>
      </c>
      <c r="U34" s="30">
        <f t="shared" si="31"/>
        <v>-0.17599999999998772</v>
      </c>
      <c r="V34" s="30">
        <f t="shared" si="32"/>
        <v>-0.20699999999999363</v>
      </c>
      <c r="W34" s="32">
        <f t="shared" si="33"/>
        <v>4.7000000000025466E-2</v>
      </c>
      <c r="X34" s="55">
        <f t="shared" si="34"/>
        <v>-1.2000000000000455E-2</v>
      </c>
      <c r="Y34" s="68">
        <f t="shared" si="35"/>
        <v>-9.8999999999989541E-2</v>
      </c>
      <c r="Z34" s="68">
        <f t="shared" ref="Z34:Z52" si="42">R34-P34</f>
        <v>-2.7000000000043656E-2</v>
      </c>
      <c r="AA34" s="68">
        <f t="shared" si="1"/>
        <v>-0.21199999999998909</v>
      </c>
      <c r="AB34" s="77">
        <f t="shared" si="6"/>
        <v>-9.7999999999996951E-2</v>
      </c>
      <c r="AC34" s="49">
        <f t="shared" si="36"/>
        <v>-3.6000000000001364E-2</v>
      </c>
      <c r="AD34" s="32">
        <f t="shared" si="37"/>
        <v>-0.28100000000000591</v>
      </c>
      <c r="AE34" s="32">
        <f t="shared" si="38"/>
        <v>0.13900000000001</v>
      </c>
      <c r="AF34" s="68">
        <f t="shared" si="39"/>
        <v>-0.19499999999999318</v>
      </c>
      <c r="AG34" s="68">
        <f t="shared" ref="AG34:AG52" si="43">Q34-O34</f>
        <v>-6.9999999999993179E-2</v>
      </c>
      <c r="AH34" s="68">
        <f t="shared" ref="AH34:AH52" si="44">S34-Q34</f>
        <v>9.0000000000145519E-3</v>
      </c>
      <c r="AI34" s="68">
        <f t="shared" ref="AI34:AI35" si="45">(Q34-G34)/6</f>
        <v>-7.38333333333306E-2</v>
      </c>
      <c r="AJ34" s="68">
        <f t="shared" si="5"/>
        <v>-0.22000000000002728</v>
      </c>
      <c r="AK34"/>
    </row>
    <row r="35" spans="1:37" x14ac:dyDescent="0.25">
      <c r="A35" s="3">
        <v>142</v>
      </c>
      <c r="B35" s="66">
        <v>2239184.3139999998</v>
      </c>
      <c r="C35" s="66">
        <v>6329798.1739999996</v>
      </c>
      <c r="D35" s="66">
        <v>430.32</v>
      </c>
      <c r="E35" s="6" t="s">
        <v>52</v>
      </c>
      <c r="F35" s="30">
        <v>430.54199999999997</v>
      </c>
      <c r="G35" s="30">
        <v>430.66899999999998</v>
      </c>
      <c r="H35" s="30">
        <v>430.40699999999998</v>
      </c>
      <c r="I35" s="30">
        <v>430.548</v>
      </c>
      <c r="J35" s="30">
        <v>430.25799999999998</v>
      </c>
      <c r="K35" s="30">
        <v>430.44600000000003</v>
      </c>
      <c r="L35" s="30">
        <v>430.28800000000001</v>
      </c>
      <c r="M35" s="56">
        <v>430.68599999999998</v>
      </c>
      <c r="N35" s="54">
        <v>430.54399999999998</v>
      </c>
      <c r="O35" s="70">
        <v>430.51600000000002</v>
      </c>
      <c r="P35" s="66">
        <v>430.46499999999997</v>
      </c>
      <c r="Q35" s="66">
        <v>430.51299999999998</v>
      </c>
      <c r="R35" s="66">
        <v>430.49</v>
      </c>
      <c r="S35" s="66">
        <v>430.55099999999999</v>
      </c>
      <c r="T35" s="66">
        <v>430.32</v>
      </c>
      <c r="U35" s="30">
        <f t="shared" si="31"/>
        <v>-0.13499999999999091</v>
      </c>
      <c r="V35" s="30">
        <f t="shared" si="32"/>
        <v>-0.14900000000000091</v>
      </c>
      <c r="W35" s="32">
        <f t="shared" si="33"/>
        <v>3.0000000000029559E-2</v>
      </c>
      <c r="X35" s="55">
        <f t="shared" si="34"/>
        <v>0.25599999999997181</v>
      </c>
      <c r="Y35" s="68">
        <f t="shared" si="35"/>
        <v>-7.9000000000007731E-2</v>
      </c>
      <c r="Z35" s="68">
        <f t="shared" si="42"/>
        <v>2.5000000000034106E-2</v>
      </c>
      <c r="AA35" s="68">
        <f t="shared" si="1"/>
        <v>-0.17000000000001592</v>
      </c>
      <c r="AB35" s="77">
        <f t="shared" si="6"/>
        <v>-3.1714285714282857E-2</v>
      </c>
      <c r="AC35" s="49">
        <f t="shared" si="36"/>
        <v>-0.1209999999999809</v>
      </c>
      <c r="AD35" s="32">
        <f t="shared" si="37"/>
        <v>-0.10199999999997544</v>
      </c>
      <c r="AE35" s="32">
        <f t="shared" si="38"/>
        <v>0.23999999999995225</v>
      </c>
      <c r="AF35" s="68">
        <f t="shared" si="39"/>
        <v>-0.16999999999995907</v>
      </c>
      <c r="AG35" s="68">
        <f t="shared" si="43"/>
        <v>-3.0000000000427463E-3</v>
      </c>
      <c r="AH35" s="68">
        <f t="shared" si="44"/>
        <v>3.8000000000010914E-2</v>
      </c>
      <c r="AI35" s="68">
        <f t="shared" si="45"/>
        <v>-2.6000000000000984E-2</v>
      </c>
      <c r="AJ35" s="68">
        <f t="shared" si="5"/>
        <v>-0.23099999999999454</v>
      </c>
      <c r="AK35"/>
    </row>
    <row r="36" spans="1:37" x14ac:dyDescent="0.25">
      <c r="A36" s="3">
        <v>143</v>
      </c>
      <c r="B36" s="66">
        <v>2282575.5750000002</v>
      </c>
      <c r="C36" s="66">
        <v>6342236.585</v>
      </c>
      <c r="D36" s="66">
        <v>1107.056</v>
      </c>
      <c r="E36" s="6" t="s">
        <v>53</v>
      </c>
      <c r="F36" s="30">
        <v>1107.318</v>
      </c>
      <c r="G36" s="30"/>
      <c r="H36" s="30"/>
      <c r="I36" s="30"/>
      <c r="J36" s="30">
        <v>1107.068</v>
      </c>
      <c r="K36" s="30">
        <v>1107.2439999999999</v>
      </c>
      <c r="L36" s="30">
        <v>1107.04</v>
      </c>
      <c r="M36" s="56">
        <v>1107.423</v>
      </c>
      <c r="N36" s="54">
        <v>1107.3</v>
      </c>
      <c r="O36" s="66">
        <v>1107.3409999999999</v>
      </c>
      <c r="P36" s="66">
        <v>1107.182</v>
      </c>
      <c r="Q36" s="66">
        <v>1107.354</v>
      </c>
      <c r="R36" s="66">
        <v>1107.26</v>
      </c>
      <c r="S36" s="66">
        <v>1107.336</v>
      </c>
      <c r="T36" s="66">
        <v>1107.056</v>
      </c>
      <c r="U36" s="30"/>
      <c r="V36" s="30"/>
      <c r="W36" s="32">
        <f t="shared" si="33"/>
        <v>-2.8000000000020009E-2</v>
      </c>
      <c r="X36" s="55">
        <f t="shared" si="34"/>
        <v>0.25999999999999091</v>
      </c>
      <c r="Y36" s="68">
        <f t="shared" si="35"/>
        <v>-0.11799999999993815</v>
      </c>
      <c r="Z36" s="68">
        <f t="shared" si="42"/>
        <v>7.7999999999974534E-2</v>
      </c>
      <c r="AA36" s="68">
        <f t="shared" si="1"/>
        <v>-0.20399999999995089</v>
      </c>
      <c r="AB36" s="77">
        <f t="shared" si="6"/>
        <v>-3.7428571428563373E-2</v>
      </c>
      <c r="AC36" s="49"/>
      <c r="AD36" s="31"/>
      <c r="AE36" s="32">
        <f t="shared" si="38"/>
        <v>0.17900000000008731</v>
      </c>
      <c r="AF36" s="68">
        <f t="shared" si="39"/>
        <v>-8.200000000010732E-2</v>
      </c>
      <c r="AG36" s="68">
        <f t="shared" si="43"/>
        <v>1.3000000000147338E-2</v>
      </c>
      <c r="AH36" s="68">
        <f t="shared" si="44"/>
        <v>-1.8000000000029104E-2</v>
      </c>
      <c r="AI36" s="67">
        <f>(S36-K36)/4</f>
        <v>2.3000000000024556E-2</v>
      </c>
      <c r="AJ36" s="68">
        <f t="shared" si="5"/>
        <v>-0.27999999999997272</v>
      </c>
      <c r="AK36"/>
    </row>
    <row r="37" spans="1:37" x14ac:dyDescent="0.25">
      <c r="A37" s="3">
        <v>144</v>
      </c>
      <c r="B37" s="66">
        <v>2221992.3640000001</v>
      </c>
      <c r="C37" s="66">
        <v>6029550.8609999996</v>
      </c>
      <c r="D37" s="66">
        <v>314.03899999999999</v>
      </c>
      <c r="E37" s="6" t="s">
        <v>16</v>
      </c>
      <c r="F37" s="30">
        <v>314.29199999999997</v>
      </c>
      <c r="G37" s="30">
        <v>314.30599999999998</v>
      </c>
      <c r="H37" s="30">
        <v>314.28699999999998</v>
      </c>
      <c r="I37" s="30">
        <v>314.29300000000001</v>
      </c>
      <c r="J37" s="30">
        <v>314.142</v>
      </c>
      <c r="K37" s="30">
        <v>314.10700000000003</v>
      </c>
      <c r="L37" s="30">
        <v>314.26600000000002</v>
      </c>
      <c r="M37" s="56">
        <v>314.197</v>
      </c>
      <c r="N37" s="54">
        <v>314.14699999999999</v>
      </c>
      <c r="O37" s="70">
        <v>314.17200000000003</v>
      </c>
      <c r="P37" s="66">
        <v>314.113</v>
      </c>
      <c r="Q37" s="66">
        <v>314.14299999999997</v>
      </c>
      <c r="R37" s="66">
        <v>314.08</v>
      </c>
      <c r="S37" s="66">
        <v>314.07400000000001</v>
      </c>
      <c r="T37" s="66">
        <v>314.03899999999999</v>
      </c>
      <c r="U37" s="30">
        <f>H37-F37</f>
        <v>-4.9999999999954525E-3</v>
      </c>
      <c r="V37" s="30">
        <f>J37-H37</f>
        <v>-0.14499999999998181</v>
      </c>
      <c r="W37" s="32">
        <f t="shared" si="33"/>
        <v>0.12400000000002365</v>
      </c>
      <c r="X37" s="55">
        <f t="shared" si="34"/>
        <v>-0.11900000000002819</v>
      </c>
      <c r="Y37" s="68">
        <f t="shared" si="35"/>
        <v>-3.3999999999991815E-2</v>
      </c>
      <c r="Z37" s="68">
        <f t="shared" si="42"/>
        <v>-3.3000000000015461E-2</v>
      </c>
      <c r="AA37" s="68">
        <f t="shared" si="1"/>
        <v>-4.0999999999996817E-2</v>
      </c>
      <c r="AB37" s="77">
        <f t="shared" si="6"/>
        <v>-3.6142857142855131E-2</v>
      </c>
      <c r="AC37" s="49">
        <f>I37-G37</f>
        <v>-1.2999999999976808E-2</v>
      </c>
      <c r="AD37" s="32">
        <f>K37-I37</f>
        <v>-0.18599999999997863</v>
      </c>
      <c r="AE37" s="32">
        <f t="shared" si="38"/>
        <v>8.9999999999974989E-2</v>
      </c>
      <c r="AF37" s="68">
        <f t="shared" si="39"/>
        <v>-2.4999999999977263E-2</v>
      </c>
      <c r="AG37" s="68">
        <f t="shared" si="43"/>
        <v>-2.9000000000053205E-2</v>
      </c>
      <c r="AH37" s="68">
        <f t="shared" si="44"/>
        <v>-6.8999999999959982E-2</v>
      </c>
      <c r="AI37" s="68">
        <f t="shared" ref="AI37:AI41" si="46">(Q37-G37)/6</f>
        <v>-2.7166666666668487E-2</v>
      </c>
      <c r="AJ37" s="68">
        <f t="shared" si="5"/>
        <v>-3.5000000000025011E-2</v>
      </c>
      <c r="AK37"/>
    </row>
    <row r="38" spans="1:37" x14ac:dyDescent="0.25">
      <c r="A38" s="76">
        <v>145</v>
      </c>
      <c r="B38" s="66">
        <v>2199134.4929999998</v>
      </c>
      <c r="C38" s="66">
        <v>6397420.5360000003</v>
      </c>
      <c r="D38" s="66">
        <v>494.10300000000001</v>
      </c>
      <c r="E38" s="78" t="s">
        <v>17</v>
      </c>
      <c r="F38" s="30">
        <v>494.28100000000001</v>
      </c>
      <c r="G38" s="30">
        <v>494.49299999999999</v>
      </c>
      <c r="H38" s="30">
        <v>494.20499999999998</v>
      </c>
      <c r="I38" s="30">
        <v>494.39800000000002</v>
      </c>
      <c r="J38" s="30">
        <v>494.02499999999998</v>
      </c>
      <c r="K38" s="30">
        <v>494.15699999999998</v>
      </c>
      <c r="L38" s="30">
        <v>494.1</v>
      </c>
      <c r="M38" s="56">
        <v>494.42099999999999</v>
      </c>
      <c r="N38" s="54">
        <v>494.21800000000002</v>
      </c>
      <c r="O38" s="66">
        <v>494.28100000000001</v>
      </c>
      <c r="P38" s="77">
        <v>494.18200000000002</v>
      </c>
      <c r="Q38" s="66">
        <v>494.23500000000001</v>
      </c>
      <c r="R38" s="66">
        <v>494.24</v>
      </c>
      <c r="S38" s="66">
        <v>494.334</v>
      </c>
      <c r="T38" s="66">
        <v>494.10300000000001</v>
      </c>
      <c r="U38" s="30">
        <f>H38-F38</f>
        <v>-7.6000000000021828E-2</v>
      </c>
      <c r="V38" s="30">
        <f>J38-H38</f>
        <v>-0.18000000000000682</v>
      </c>
      <c r="W38" s="32">
        <f t="shared" si="33"/>
        <v>7.5000000000045475E-2</v>
      </c>
      <c r="X38" s="55">
        <f t="shared" si="34"/>
        <v>0.117999999999995</v>
      </c>
      <c r="Y38" s="68">
        <f t="shared" si="35"/>
        <v>-3.6000000000001364E-2</v>
      </c>
      <c r="Z38" s="68">
        <f t="shared" si="42"/>
        <v>5.7999999999992724E-2</v>
      </c>
      <c r="AA38" s="68">
        <f t="shared" si="1"/>
        <v>-0.13700000000000045</v>
      </c>
      <c r="AB38" s="77">
        <f t="shared" si="6"/>
        <v>-2.542857142857104E-2</v>
      </c>
      <c r="AC38" s="49">
        <f>I38-G38</f>
        <v>-9.4999999999970441E-2</v>
      </c>
      <c r="AD38" s="32">
        <f>K38-I38</f>
        <v>-0.24100000000004229</v>
      </c>
      <c r="AE38" s="32">
        <f t="shared" si="38"/>
        <v>0.26400000000001</v>
      </c>
      <c r="AF38" s="68">
        <f t="shared" si="39"/>
        <v>-0.13999999999998636</v>
      </c>
      <c r="AG38" s="68">
        <f t="shared" si="43"/>
        <v>-4.5999999999992269E-2</v>
      </c>
      <c r="AH38" s="68">
        <f t="shared" si="44"/>
        <v>9.8999999999989541E-2</v>
      </c>
      <c r="AI38" s="68">
        <f t="shared" si="46"/>
        <v>-4.2999999999996895E-2</v>
      </c>
      <c r="AJ38" s="68">
        <f t="shared" si="5"/>
        <v>-0.23099999999999454</v>
      </c>
      <c r="AK38"/>
    </row>
    <row r="39" spans="1:37" x14ac:dyDescent="0.25">
      <c r="A39" s="59">
        <v>146</v>
      </c>
      <c r="B39" s="93">
        <v>2275034.3199999998</v>
      </c>
      <c r="C39" s="93">
        <v>5961519.2999999998</v>
      </c>
      <c r="D39" s="93">
        <v>285.33999999999997</v>
      </c>
      <c r="E39" s="60" t="s">
        <v>18</v>
      </c>
      <c r="F39" s="30">
        <v>285.34399999999999</v>
      </c>
      <c r="G39" s="30">
        <v>285.33999999999997</v>
      </c>
      <c r="H39" s="30">
        <v>285.33999999999997</v>
      </c>
      <c r="I39" s="30">
        <v>285.33999999999997</v>
      </c>
      <c r="J39" s="30">
        <v>285.33999999999997</v>
      </c>
      <c r="K39" s="30">
        <v>285.33999999999997</v>
      </c>
      <c r="L39" s="30">
        <v>285.33999999999997</v>
      </c>
      <c r="M39" s="56">
        <v>285.33999999999997</v>
      </c>
      <c r="N39" s="54">
        <v>285.33999999999997</v>
      </c>
      <c r="O39" s="70">
        <v>285.33999999999997</v>
      </c>
      <c r="P39" s="77">
        <v>285.33999999999997</v>
      </c>
      <c r="Q39" s="66">
        <v>285.33999999999997</v>
      </c>
      <c r="R39" s="66">
        <v>285.33999999999997</v>
      </c>
      <c r="S39" s="66">
        <v>285.33999999999997</v>
      </c>
      <c r="T39" s="66">
        <v>285.33999999999997</v>
      </c>
      <c r="U39" s="30">
        <f>H39-F39</f>
        <v>-4.0000000000190994E-3</v>
      </c>
      <c r="V39" s="30">
        <f>J39-H39</f>
        <v>0</v>
      </c>
      <c r="W39" s="32">
        <f t="shared" si="33"/>
        <v>0</v>
      </c>
      <c r="X39" s="55">
        <f t="shared" si="34"/>
        <v>0</v>
      </c>
      <c r="Y39" s="68">
        <f t="shared" si="35"/>
        <v>0</v>
      </c>
      <c r="Z39" s="68">
        <f t="shared" si="42"/>
        <v>0</v>
      </c>
      <c r="AA39" s="68">
        <f t="shared" si="1"/>
        <v>0</v>
      </c>
      <c r="AB39" s="77">
        <f t="shared" si="6"/>
        <v>-5.7142857143129987E-4</v>
      </c>
      <c r="AC39" s="49">
        <f>I39-G39</f>
        <v>0</v>
      </c>
      <c r="AD39" s="32">
        <f>K39-I39</f>
        <v>0</v>
      </c>
      <c r="AE39" s="32">
        <f t="shared" si="38"/>
        <v>0</v>
      </c>
      <c r="AF39" s="68">
        <f t="shared" si="39"/>
        <v>0</v>
      </c>
      <c r="AG39" s="68">
        <f t="shared" si="43"/>
        <v>0</v>
      </c>
      <c r="AH39" s="68">
        <f t="shared" si="44"/>
        <v>0</v>
      </c>
      <c r="AI39" s="68">
        <f t="shared" si="46"/>
        <v>0</v>
      </c>
      <c r="AJ39" s="68">
        <f t="shared" si="5"/>
        <v>0</v>
      </c>
      <c r="AK39"/>
    </row>
    <row r="40" spans="1:37" x14ac:dyDescent="0.25">
      <c r="A40" s="3">
        <v>147</v>
      </c>
      <c r="B40" s="66">
        <v>2238612.2319999998</v>
      </c>
      <c r="C40" s="66">
        <v>6104481.4009999996</v>
      </c>
      <c r="D40" s="66">
        <v>123.134</v>
      </c>
      <c r="E40" s="6" t="s">
        <v>19</v>
      </c>
      <c r="F40" s="30">
        <v>124.289</v>
      </c>
      <c r="G40" s="30">
        <v>124.197</v>
      </c>
      <c r="H40" s="30">
        <v>124.116</v>
      </c>
      <c r="I40" s="30">
        <v>124.02200000000001</v>
      </c>
      <c r="J40" s="30">
        <v>123.849</v>
      </c>
      <c r="K40" s="30">
        <v>123.873</v>
      </c>
      <c r="L40" s="30">
        <v>123.867</v>
      </c>
      <c r="M40" s="56">
        <v>123.753</v>
      </c>
      <c r="N40" s="54">
        <v>123.586</v>
      </c>
      <c r="O40" s="66">
        <v>123.61499999999999</v>
      </c>
      <c r="P40" s="66">
        <v>123.437</v>
      </c>
      <c r="Q40" s="66">
        <v>123.324</v>
      </c>
      <c r="R40" s="66">
        <v>123.33</v>
      </c>
      <c r="S40" s="66">
        <v>123.206</v>
      </c>
      <c r="T40" s="66">
        <v>123.134</v>
      </c>
      <c r="U40" s="30">
        <f>H40-F40</f>
        <v>-0.17300000000000182</v>
      </c>
      <c r="V40" s="30">
        <f>J40-H40</f>
        <v>-0.26699999999999591</v>
      </c>
      <c r="W40" s="32">
        <f t="shared" ref="W40:W74" si="47">L40-J40</f>
        <v>1.8000000000000682E-2</v>
      </c>
      <c r="X40" s="55">
        <f t="shared" ref="X40:X74" si="48">N40-L40</f>
        <v>-0.28100000000000591</v>
      </c>
      <c r="Y40" s="68">
        <f t="shared" si="35"/>
        <v>-0.14900000000000091</v>
      </c>
      <c r="Z40" s="68">
        <f t="shared" si="42"/>
        <v>-0.10699999999999932</v>
      </c>
      <c r="AA40" s="68">
        <f t="shared" si="1"/>
        <v>-0.19599999999999795</v>
      </c>
      <c r="AB40" s="77">
        <f t="shared" si="6"/>
        <v>-0.16500000000000017</v>
      </c>
      <c r="AC40" s="49">
        <f>I40-G40</f>
        <v>-0.17499999999999716</v>
      </c>
      <c r="AD40" s="32">
        <f>K40-I40</f>
        <v>-0.14900000000000091</v>
      </c>
      <c r="AE40" s="32">
        <f t="shared" ref="AE40:AE74" si="49">M40-K40</f>
        <v>-0.12000000000000455</v>
      </c>
      <c r="AF40" s="68">
        <f t="shared" ref="AF40:AF74" si="50">O40-M40</f>
        <v>-0.13800000000000523</v>
      </c>
      <c r="AG40" s="68">
        <f t="shared" si="43"/>
        <v>-0.29099999999999682</v>
      </c>
      <c r="AH40" s="68">
        <f t="shared" si="44"/>
        <v>-0.117999999999995</v>
      </c>
      <c r="AI40" s="68">
        <f t="shared" si="46"/>
        <v>-0.14550000000000077</v>
      </c>
      <c r="AJ40" s="68">
        <f t="shared" si="5"/>
        <v>-7.2000000000002728E-2</v>
      </c>
      <c r="AK40"/>
    </row>
    <row r="41" spans="1:37" x14ac:dyDescent="0.25">
      <c r="A41" s="3">
        <v>148</v>
      </c>
      <c r="B41" s="66">
        <v>2392467.5159999998</v>
      </c>
      <c r="C41" s="66">
        <v>6061625.6869999999</v>
      </c>
      <c r="D41" s="66">
        <v>134.02600000000001</v>
      </c>
      <c r="E41" s="6" t="s">
        <v>20</v>
      </c>
      <c r="F41" s="30">
        <v>134.35</v>
      </c>
      <c r="G41" s="30">
        <v>134.203</v>
      </c>
      <c r="H41" s="30">
        <v>134.21899999999999</v>
      </c>
      <c r="I41" s="30">
        <v>134.154</v>
      </c>
      <c r="J41" s="30">
        <v>133.98699999999999</v>
      </c>
      <c r="K41" s="30">
        <v>134.267</v>
      </c>
      <c r="L41" s="30">
        <v>134.26599999999999</v>
      </c>
      <c r="M41" s="56">
        <v>134.215</v>
      </c>
      <c r="N41" s="54">
        <v>134.16999999999999</v>
      </c>
      <c r="O41" s="70">
        <v>134.114</v>
      </c>
      <c r="P41" s="66">
        <v>134.178</v>
      </c>
      <c r="Q41" s="66">
        <v>134.172</v>
      </c>
      <c r="R41" s="66">
        <v>134.16</v>
      </c>
      <c r="S41" s="66">
        <v>133.99799999999999</v>
      </c>
      <c r="T41" s="66">
        <v>134.02600000000001</v>
      </c>
      <c r="U41" s="30">
        <f>H41-F41</f>
        <v>-0.13100000000000023</v>
      </c>
      <c r="V41" s="30">
        <f>J41-H41</f>
        <v>-0.23199999999999932</v>
      </c>
      <c r="W41" s="32">
        <f t="shared" si="47"/>
        <v>0.27899999999999636</v>
      </c>
      <c r="X41" s="55">
        <f t="shared" si="48"/>
        <v>-9.6000000000003638E-2</v>
      </c>
      <c r="Y41" s="68">
        <f t="shared" si="35"/>
        <v>8.0000000000097771E-3</v>
      </c>
      <c r="Z41" s="68">
        <f t="shared" si="42"/>
        <v>-1.8000000000000682E-2</v>
      </c>
      <c r="AA41" s="68">
        <f t="shared" si="1"/>
        <v>-0.13399999999998613</v>
      </c>
      <c r="AB41" s="77">
        <f t="shared" si="6"/>
        <v>-4.628571428571198E-2</v>
      </c>
      <c r="AC41" s="49">
        <f>I41-G41</f>
        <v>-4.9000000000006594E-2</v>
      </c>
      <c r="AD41" s="32">
        <f>K41-I41</f>
        <v>0.11299999999999955</v>
      </c>
      <c r="AE41" s="32">
        <f t="shared" si="49"/>
        <v>-5.1999999999992497E-2</v>
      </c>
      <c r="AF41" s="68">
        <f t="shared" si="50"/>
        <v>-0.10099999999999909</v>
      </c>
      <c r="AG41" s="68">
        <f t="shared" si="43"/>
        <v>5.7999999999992724E-2</v>
      </c>
      <c r="AH41" s="68">
        <f t="shared" si="44"/>
        <v>-0.17400000000000659</v>
      </c>
      <c r="AI41" s="68">
        <f t="shared" si="46"/>
        <v>-5.166666666667652E-3</v>
      </c>
      <c r="AJ41" s="68">
        <f t="shared" si="5"/>
        <v>2.8000000000020009E-2</v>
      </c>
      <c r="AK41"/>
    </row>
    <row r="42" spans="1:37" x14ac:dyDescent="0.25">
      <c r="A42" s="44">
        <v>150</v>
      </c>
      <c r="B42" s="66">
        <v>2376151.7039999999</v>
      </c>
      <c r="C42" s="66">
        <v>5971948.2280000001</v>
      </c>
      <c r="D42" s="66">
        <v>97.078000000000003</v>
      </c>
      <c r="E42" s="47" t="s">
        <v>21</v>
      </c>
      <c r="F42" s="30">
        <v>97.215999999999994</v>
      </c>
      <c r="G42" s="30"/>
      <c r="H42" s="30"/>
      <c r="I42" s="30"/>
      <c r="J42" s="30">
        <v>96.983999999999995</v>
      </c>
      <c r="K42" s="30">
        <v>97.313999999999993</v>
      </c>
      <c r="L42" s="30">
        <v>97.227999999999994</v>
      </c>
      <c r="M42" s="56">
        <v>97.194000000000003</v>
      </c>
      <c r="N42" s="54">
        <v>97.156000000000006</v>
      </c>
      <c r="O42" s="66">
        <v>97.044499999999999</v>
      </c>
      <c r="P42" s="69">
        <v>97.224999999999994</v>
      </c>
      <c r="Q42" s="66">
        <v>97.266999999999996</v>
      </c>
      <c r="R42" s="66">
        <v>97.26</v>
      </c>
      <c r="S42" s="66">
        <v>96.966999999999999</v>
      </c>
      <c r="T42" s="66">
        <v>97.078000000000003</v>
      </c>
      <c r="U42" s="30"/>
      <c r="V42" s="30"/>
      <c r="W42" s="32">
        <f t="shared" si="47"/>
        <v>0.24399999999999977</v>
      </c>
      <c r="X42" s="55">
        <f t="shared" si="48"/>
        <v>-7.1999999999988518E-2</v>
      </c>
      <c r="Y42" s="68">
        <f t="shared" si="35"/>
        <v>6.8999999999988404E-2</v>
      </c>
      <c r="Z42" s="68">
        <f t="shared" si="42"/>
        <v>3.50000000000108E-2</v>
      </c>
      <c r="AA42" s="68">
        <f t="shared" si="1"/>
        <v>-0.18200000000000216</v>
      </c>
      <c r="AB42" s="77">
        <f t="shared" si="6"/>
        <v>-1.9714285714284432E-2</v>
      </c>
      <c r="AC42" s="49"/>
      <c r="AD42" s="31"/>
      <c r="AE42" s="32">
        <f t="shared" si="49"/>
        <v>-0.11999999999999034</v>
      </c>
      <c r="AF42" s="68">
        <f t="shared" si="50"/>
        <v>-0.1495000000000033</v>
      </c>
      <c r="AG42" s="68">
        <f t="shared" si="43"/>
        <v>0.22249999999999659</v>
      </c>
      <c r="AH42" s="68">
        <f t="shared" si="44"/>
        <v>-0.29999999999999716</v>
      </c>
      <c r="AI42" s="67">
        <f>(S42-K42)/4</f>
        <v>-8.674999999999855E-2</v>
      </c>
      <c r="AJ42" s="68">
        <f t="shared" si="5"/>
        <v>0.11100000000000421</v>
      </c>
      <c r="AK42"/>
    </row>
    <row r="43" spans="1:37" x14ac:dyDescent="0.25">
      <c r="A43" s="3">
        <v>152</v>
      </c>
      <c r="B43" s="66">
        <v>2322364.1770000001</v>
      </c>
      <c r="C43" s="66">
        <v>6025789.0719999997</v>
      </c>
      <c r="D43" s="66">
        <v>83.96</v>
      </c>
      <c r="E43" s="6" t="s">
        <v>22</v>
      </c>
      <c r="F43" s="30">
        <v>84.685000000000002</v>
      </c>
      <c r="G43" s="30">
        <v>84.647000000000006</v>
      </c>
      <c r="H43" s="30">
        <v>84.623000000000005</v>
      </c>
      <c r="I43" s="30">
        <v>84.653999999999996</v>
      </c>
      <c r="J43" s="30">
        <v>84.396000000000001</v>
      </c>
      <c r="K43" s="30">
        <v>84.674000000000007</v>
      </c>
      <c r="L43" s="30">
        <v>84.606999999999999</v>
      </c>
      <c r="M43" s="56">
        <v>84.414000000000001</v>
      </c>
      <c r="N43" s="54">
        <v>84.122</v>
      </c>
      <c r="O43" s="70">
        <v>84.031999999999996</v>
      </c>
      <c r="P43" s="66">
        <v>84.055000000000007</v>
      </c>
      <c r="Q43" s="66">
        <v>84.039000000000001</v>
      </c>
      <c r="R43" s="66">
        <v>84.06</v>
      </c>
      <c r="S43" s="66">
        <v>83.91</v>
      </c>
      <c r="T43" s="66">
        <v>83.96</v>
      </c>
      <c r="U43" s="30">
        <f t="shared" ref="U43:U52" si="51">H43-F43</f>
        <v>-6.1999999999997613E-2</v>
      </c>
      <c r="V43" s="30">
        <f t="shared" ref="V43:V52" si="52">J43-H43</f>
        <v>-0.22700000000000387</v>
      </c>
      <c r="W43" s="32">
        <f t="shared" si="47"/>
        <v>0.21099999999999852</v>
      </c>
      <c r="X43" s="55">
        <f t="shared" si="48"/>
        <v>-0.48499999999999943</v>
      </c>
      <c r="Y43" s="68">
        <f t="shared" si="35"/>
        <v>-6.6999999999993065E-2</v>
      </c>
      <c r="Z43" s="68">
        <f t="shared" si="42"/>
        <v>4.9999999999954525E-3</v>
      </c>
      <c r="AA43" s="68">
        <f t="shared" si="1"/>
        <v>-0.10000000000000853</v>
      </c>
      <c r="AB43" s="77">
        <f t="shared" si="6"/>
        <v>-0.10357142857142979</v>
      </c>
      <c r="AC43" s="49">
        <f t="shared" ref="AC43:AC52" si="53">I43-G43</f>
        <v>6.9999999999907914E-3</v>
      </c>
      <c r="AD43" s="32">
        <f t="shared" ref="AD43:AD52" si="54">K43-I43</f>
        <v>2.0000000000010232E-2</v>
      </c>
      <c r="AE43" s="32">
        <f t="shared" si="49"/>
        <v>-0.26000000000000512</v>
      </c>
      <c r="AF43" s="68">
        <f t="shared" si="50"/>
        <v>-0.382000000000005</v>
      </c>
      <c r="AG43" s="68">
        <f t="shared" si="43"/>
        <v>7.0000000000050022E-3</v>
      </c>
      <c r="AH43" s="68">
        <f t="shared" si="44"/>
        <v>-0.12900000000000489</v>
      </c>
      <c r="AI43" s="68">
        <f t="shared" ref="AI43:AI52" si="55">(Q43-G43)/6</f>
        <v>-0.10133333333333401</v>
      </c>
      <c r="AJ43" s="68">
        <f t="shared" si="5"/>
        <v>4.9999999999997158E-2</v>
      </c>
      <c r="AK43"/>
    </row>
    <row r="44" spans="1:37" x14ac:dyDescent="0.25">
      <c r="A44" s="3">
        <v>153</v>
      </c>
      <c r="B44" s="66">
        <v>2183877.2289999998</v>
      </c>
      <c r="C44" s="66">
        <v>6142113.682</v>
      </c>
      <c r="D44" s="66">
        <v>154.07</v>
      </c>
      <c r="E44" s="6" t="s">
        <v>54</v>
      </c>
      <c r="F44" s="30">
        <v>154.80000000000001</v>
      </c>
      <c r="G44" s="30">
        <v>154.779</v>
      </c>
      <c r="H44" s="30">
        <v>154.755</v>
      </c>
      <c r="I44" s="30">
        <v>154.77099999999999</v>
      </c>
      <c r="J44" s="30">
        <v>154.43199999999999</v>
      </c>
      <c r="K44" s="30">
        <v>154.47800000000001</v>
      </c>
      <c r="L44" s="30">
        <v>154.535</v>
      </c>
      <c r="M44" s="56">
        <v>154.447</v>
      </c>
      <c r="N44" s="54">
        <v>154.27000000000001</v>
      </c>
      <c r="O44" s="66">
        <v>154.38999999999999</v>
      </c>
      <c r="P44" s="66">
        <v>154.14599999999999</v>
      </c>
      <c r="Q44" s="66">
        <v>154.21</v>
      </c>
      <c r="R44" s="66">
        <v>154.16999999999999</v>
      </c>
      <c r="S44" s="66">
        <v>154.26300000000001</v>
      </c>
      <c r="T44" s="66">
        <v>154.07</v>
      </c>
      <c r="U44" s="30">
        <f t="shared" si="51"/>
        <v>-4.5000000000015916E-2</v>
      </c>
      <c r="V44" s="30">
        <f t="shared" si="52"/>
        <v>-0.3230000000000075</v>
      </c>
      <c r="W44" s="32">
        <f t="shared" si="47"/>
        <v>0.10300000000000864</v>
      </c>
      <c r="X44" s="55">
        <f t="shared" si="48"/>
        <v>-0.26499999999998636</v>
      </c>
      <c r="Y44" s="68">
        <f t="shared" si="35"/>
        <v>-0.12400000000002365</v>
      </c>
      <c r="Z44" s="68">
        <f t="shared" si="42"/>
        <v>2.4000000000000909E-2</v>
      </c>
      <c r="AA44" s="68">
        <f t="shared" si="1"/>
        <v>-9.9999999999994316E-2</v>
      </c>
      <c r="AB44" s="77">
        <f t="shared" si="6"/>
        <v>-0.10428571428571688</v>
      </c>
      <c r="AC44" s="49">
        <f t="shared" si="53"/>
        <v>-8.0000000000097771E-3</v>
      </c>
      <c r="AD44" s="32">
        <f t="shared" si="54"/>
        <v>-0.29299999999997794</v>
      </c>
      <c r="AE44" s="32">
        <f t="shared" si="49"/>
        <v>-3.1000000000005912E-2</v>
      </c>
      <c r="AF44" s="68">
        <f t="shared" si="50"/>
        <v>-5.7000000000016371E-2</v>
      </c>
      <c r="AG44" s="68">
        <f t="shared" si="43"/>
        <v>-0.1799999999999784</v>
      </c>
      <c r="AH44" s="68">
        <f t="shared" si="44"/>
        <v>5.2999999999997272E-2</v>
      </c>
      <c r="AI44" s="68">
        <f t="shared" si="55"/>
        <v>-9.4833333333331396E-2</v>
      </c>
      <c r="AJ44" s="68">
        <f t="shared" si="5"/>
        <v>-0.19300000000001205</v>
      </c>
      <c r="AK44"/>
    </row>
    <row r="45" spans="1:37" x14ac:dyDescent="0.25">
      <c r="A45" s="3">
        <v>154</v>
      </c>
      <c r="B45" s="66">
        <v>2149040.125</v>
      </c>
      <c r="C45" s="66">
        <v>6261382.8229999999</v>
      </c>
      <c r="D45" s="66">
        <v>229.69200000000001</v>
      </c>
      <c r="E45" s="6" t="s">
        <v>65</v>
      </c>
      <c r="F45" s="30">
        <v>230.11099999999999</v>
      </c>
      <c r="G45" s="30">
        <v>230.08099999999999</v>
      </c>
      <c r="H45" s="30">
        <v>229.99100000000001</v>
      </c>
      <c r="I45" s="30">
        <v>230.083</v>
      </c>
      <c r="J45" s="30">
        <v>229.77600000000001</v>
      </c>
      <c r="K45" s="30">
        <v>229.80799999999999</v>
      </c>
      <c r="L45" s="30">
        <v>229.95</v>
      </c>
      <c r="M45" s="56">
        <v>229.82599999999999</v>
      </c>
      <c r="N45" s="54">
        <v>229.82599999999999</v>
      </c>
      <c r="O45" s="70">
        <v>229.80699999999999</v>
      </c>
      <c r="P45" s="66">
        <v>229.69300000000001</v>
      </c>
      <c r="Q45" s="66">
        <v>229.767</v>
      </c>
      <c r="R45" s="66">
        <v>229.72</v>
      </c>
      <c r="S45" s="66">
        <v>229.90899999999999</v>
      </c>
      <c r="T45" s="66">
        <v>229.69200000000001</v>
      </c>
      <c r="U45" s="30">
        <f t="shared" si="51"/>
        <v>-0.11999999999997613</v>
      </c>
      <c r="V45" s="30">
        <f t="shared" si="52"/>
        <v>-0.21500000000000341</v>
      </c>
      <c r="W45" s="32">
        <f t="shared" si="47"/>
        <v>0.17399999999997817</v>
      </c>
      <c r="X45" s="55">
        <f t="shared" si="48"/>
        <v>-0.12399999999999523</v>
      </c>
      <c r="Y45" s="68">
        <f t="shared" si="35"/>
        <v>-0.13299999999998136</v>
      </c>
      <c r="Z45" s="68">
        <f t="shared" si="42"/>
        <v>2.6999999999986812E-2</v>
      </c>
      <c r="AA45" s="68">
        <f t="shared" si="1"/>
        <v>-2.7999999999991587E-2</v>
      </c>
      <c r="AB45" s="77">
        <f t="shared" si="6"/>
        <v>-5.9857142857140389E-2</v>
      </c>
      <c r="AC45" s="49">
        <f t="shared" si="53"/>
        <v>2.0000000000095497E-3</v>
      </c>
      <c r="AD45" s="32">
        <f t="shared" si="54"/>
        <v>-0.27500000000000568</v>
      </c>
      <c r="AE45" s="32">
        <f t="shared" si="49"/>
        <v>1.8000000000000682E-2</v>
      </c>
      <c r="AF45" s="68">
        <f t="shared" si="50"/>
        <v>-1.9000000000005457E-2</v>
      </c>
      <c r="AG45" s="68">
        <f t="shared" si="43"/>
        <v>-3.9999999999992042E-2</v>
      </c>
      <c r="AH45" s="68">
        <f t="shared" si="44"/>
        <v>0.14199999999999591</v>
      </c>
      <c r="AI45" s="68">
        <f t="shared" si="55"/>
        <v>-5.2333333333332156E-2</v>
      </c>
      <c r="AJ45" s="68">
        <f t="shared" si="5"/>
        <v>-0.21699999999998454</v>
      </c>
      <c r="AK45"/>
    </row>
    <row r="46" spans="1:37" x14ac:dyDescent="0.25">
      <c r="A46" s="3">
        <v>155</v>
      </c>
      <c r="B46" s="66">
        <v>2319104.5</v>
      </c>
      <c r="C46" s="66">
        <v>6078482.318</v>
      </c>
      <c r="D46" s="66">
        <v>109.17</v>
      </c>
      <c r="E46" s="6" t="s">
        <v>66</v>
      </c>
      <c r="F46" s="30">
        <v>110.77</v>
      </c>
      <c r="G46" s="30">
        <v>110.717</v>
      </c>
      <c r="H46" s="30">
        <v>110.515</v>
      </c>
      <c r="I46" s="30">
        <v>110.54</v>
      </c>
      <c r="J46" s="30">
        <v>110.252</v>
      </c>
      <c r="K46" s="30">
        <v>110.268</v>
      </c>
      <c r="L46" s="30">
        <v>110.21899999999999</v>
      </c>
      <c r="M46" s="56">
        <v>109.815</v>
      </c>
      <c r="N46" s="54">
        <v>109.66500000000001</v>
      </c>
      <c r="O46" s="66">
        <v>109.53</v>
      </c>
      <c r="P46" s="66">
        <v>109.383</v>
      </c>
      <c r="Q46" s="66">
        <v>109.399</v>
      </c>
      <c r="R46" s="66">
        <v>109.43</v>
      </c>
      <c r="S46" s="66">
        <v>109.164</v>
      </c>
      <c r="T46" s="66">
        <v>109.17</v>
      </c>
      <c r="U46" s="30">
        <f t="shared" si="51"/>
        <v>-0.25499999999999545</v>
      </c>
      <c r="V46" s="30">
        <f t="shared" si="52"/>
        <v>-0.26300000000000523</v>
      </c>
      <c r="W46" s="32">
        <f t="shared" si="47"/>
        <v>-3.3000000000001251E-2</v>
      </c>
      <c r="X46" s="55">
        <f t="shared" si="48"/>
        <v>-0.55399999999998784</v>
      </c>
      <c r="Y46" s="68">
        <f t="shared" si="35"/>
        <v>-0.28200000000001069</v>
      </c>
      <c r="Z46" s="68">
        <f t="shared" si="42"/>
        <v>4.7000000000011255E-2</v>
      </c>
      <c r="AA46" s="68">
        <f t="shared" si="1"/>
        <v>-0.26000000000000512</v>
      </c>
      <c r="AB46" s="77">
        <f t="shared" si="6"/>
        <v>-0.22857142857142776</v>
      </c>
      <c r="AC46" s="49">
        <f t="shared" si="53"/>
        <v>-0.1769999999999925</v>
      </c>
      <c r="AD46" s="32">
        <f t="shared" si="54"/>
        <v>-0.27200000000000557</v>
      </c>
      <c r="AE46" s="32">
        <f t="shared" si="49"/>
        <v>-0.45300000000000296</v>
      </c>
      <c r="AF46" s="68">
        <f t="shared" si="50"/>
        <v>-0.28499999999999659</v>
      </c>
      <c r="AG46" s="68">
        <f t="shared" si="43"/>
        <v>-0.13100000000000023</v>
      </c>
      <c r="AH46" s="68">
        <f t="shared" si="44"/>
        <v>-0.23499999999999943</v>
      </c>
      <c r="AI46" s="68">
        <f t="shared" si="55"/>
        <v>-0.21966666666666632</v>
      </c>
      <c r="AJ46" s="68">
        <f t="shared" si="5"/>
        <v>6.0000000000002274E-3</v>
      </c>
      <c r="AK46"/>
    </row>
    <row r="47" spans="1:37" x14ac:dyDescent="0.25">
      <c r="A47" s="3">
        <v>156</v>
      </c>
      <c r="B47" s="66">
        <v>2292291.9759999998</v>
      </c>
      <c r="C47" s="66">
        <v>6098548.6770000001</v>
      </c>
      <c r="D47" s="66">
        <v>110.87</v>
      </c>
      <c r="E47" s="6" t="s">
        <v>67</v>
      </c>
      <c r="F47" s="30">
        <v>113.60299999999999</v>
      </c>
      <c r="G47" s="30">
        <v>113.241</v>
      </c>
      <c r="H47" s="30">
        <v>113.04900000000001</v>
      </c>
      <c r="I47" s="30">
        <v>112.702</v>
      </c>
      <c r="J47" s="30">
        <v>112.417</v>
      </c>
      <c r="K47" s="30">
        <v>112.2</v>
      </c>
      <c r="L47" s="30">
        <v>112.181</v>
      </c>
      <c r="M47" s="56">
        <v>111.756</v>
      </c>
      <c r="N47" s="54">
        <v>111.536</v>
      </c>
      <c r="O47" s="70">
        <v>111.307</v>
      </c>
      <c r="P47" s="66">
        <v>111.217</v>
      </c>
      <c r="Q47" s="66">
        <v>111.205</v>
      </c>
      <c r="R47" s="66">
        <v>111.24</v>
      </c>
      <c r="S47" s="66">
        <v>110.89100000000001</v>
      </c>
      <c r="T47" s="66">
        <v>110.87</v>
      </c>
      <c r="U47" s="30">
        <f t="shared" si="51"/>
        <v>-0.55399999999998784</v>
      </c>
      <c r="V47" s="30">
        <f t="shared" si="52"/>
        <v>-0.632000000000005</v>
      </c>
      <c r="W47" s="32">
        <f t="shared" si="47"/>
        <v>-0.23600000000000421</v>
      </c>
      <c r="X47" s="55">
        <f t="shared" si="48"/>
        <v>-0.64499999999999602</v>
      </c>
      <c r="Y47" s="68">
        <f t="shared" si="35"/>
        <v>-0.31900000000000261</v>
      </c>
      <c r="Z47" s="68">
        <f t="shared" si="42"/>
        <v>2.2999999999996135E-2</v>
      </c>
      <c r="AA47" s="68">
        <f t="shared" si="1"/>
        <v>-0.36999999999999034</v>
      </c>
      <c r="AB47" s="77">
        <f t="shared" si="6"/>
        <v>-0.39042857142856996</v>
      </c>
      <c r="AC47" s="49">
        <f t="shared" si="53"/>
        <v>-0.53900000000000148</v>
      </c>
      <c r="AD47" s="32">
        <f t="shared" si="54"/>
        <v>-0.50199999999999534</v>
      </c>
      <c r="AE47" s="32">
        <f t="shared" si="49"/>
        <v>-0.44400000000000261</v>
      </c>
      <c r="AF47" s="68">
        <f t="shared" si="50"/>
        <v>-0.44899999999999807</v>
      </c>
      <c r="AG47" s="68">
        <f t="shared" si="43"/>
        <v>-0.10200000000000387</v>
      </c>
      <c r="AH47" s="68">
        <f t="shared" si="44"/>
        <v>-0.31399999999999295</v>
      </c>
      <c r="AI47" s="68">
        <f t="shared" si="55"/>
        <v>-0.33933333333333354</v>
      </c>
      <c r="AJ47" s="68">
        <f t="shared" si="5"/>
        <v>-2.1000000000000796E-2</v>
      </c>
      <c r="AK47"/>
    </row>
    <row r="48" spans="1:37" x14ac:dyDescent="0.25">
      <c r="A48" s="3">
        <v>157</v>
      </c>
      <c r="B48" s="66">
        <v>2263167.594</v>
      </c>
      <c r="C48" s="66">
        <v>6102759.1749999998</v>
      </c>
      <c r="D48" s="66">
        <v>113.417</v>
      </c>
      <c r="E48" s="6" t="s">
        <v>68</v>
      </c>
      <c r="F48" s="30">
        <v>114.93600000000001</v>
      </c>
      <c r="G48" s="30">
        <v>114.879</v>
      </c>
      <c r="H48" s="30">
        <v>114.754</v>
      </c>
      <c r="I48" s="30">
        <v>114.66</v>
      </c>
      <c r="J48" s="30">
        <v>114.402</v>
      </c>
      <c r="K48" s="30">
        <v>114.38800000000001</v>
      </c>
      <c r="L48" s="30">
        <v>114.374</v>
      </c>
      <c r="M48" s="56">
        <v>114.214</v>
      </c>
      <c r="N48" s="54">
        <v>113.99299999999999</v>
      </c>
      <c r="O48" s="66">
        <v>113.971</v>
      </c>
      <c r="P48" s="66">
        <v>113.76900000000001</v>
      </c>
      <c r="Q48" s="66">
        <v>113.655</v>
      </c>
      <c r="R48" s="66">
        <v>113.65</v>
      </c>
      <c r="S48" s="66">
        <v>113.52500000000001</v>
      </c>
      <c r="T48" s="66">
        <v>113.417</v>
      </c>
      <c r="U48" s="30">
        <f t="shared" si="51"/>
        <v>-0.18200000000000216</v>
      </c>
      <c r="V48" s="30">
        <f t="shared" si="52"/>
        <v>-0.35200000000000387</v>
      </c>
      <c r="W48" s="32">
        <f t="shared" si="47"/>
        <v>-2.8000000000005798E-2</v>
      </c>
      <c r="X48" s="55">
        <f t="shared" si="48"/>
        <v>-0.38100000000000023</v>
      </c>
      <c r="Y48" s="68">
        <f t="shared" si="35"/>
        <v>-0.22399999999998954</v>
      </c>
      <c r="Z48" s="68">
        <f t="shared" si="42"/>
        <v>-0.11899999999999977</v>
      </c>
      <c r="AA48" s="68">
        <f t="shared" si="1"/>
        <v>-0.23300000000000409</v>
      </c>
      <c r="AB48" s="77">
        <f t="shared" si="6"/>
        <v>-0.21700000000000078</v>
      </c>
      <c r="AC48" s="49">
        <f t="shared" si="53"/>
        <v>-0.2190000000000083</v>
      </c>
      <c r="AD48" s="32">
        <f t="shared" si="54"/>
        <v>-0.27199999999999136</v>
      </c>
      <c r="AE48" s="32">
        <f t="shared" si="49"/>
        <v>-0.17400000000000659</v>
      </c>
      <c r="AF48" s="68">
        <f t="shared" si="50"/>
        <v>-0.242999999999995</v>
      </c>
      <c r="AG48" s="68">
        <f t="shared" si="43"/>
        <v>-0.3160000000000025</v>
      </c>
      <c r="AH48" s="68">
        <f t="shared" si="44"/>
        <v>-0.12999999999999545</v>
      </c>
      <c r="AI48" s="68">
        <f t="shared" si="55"/>
        <v>-0.20400000000000063</v>
      </c>
      <c r="AJ48" s="68">
        <f t="shared" si="5"/>
        <v>-0.10800000000000409</v>
      </c>
      <c r="AK48"/>
    </row>
    <row r="49" spans="1:37" x14ac:dyDescent="0.25">
      <c r="A49" s="3">
        <v>158</v>
      </c>
      <c r="B49" s="66">
        <v>2198310.1170000001</v>
      </c>
      <c r="C49" s="66">
        <v>6154769.0109999999</v>
      </c>
      <c r="D49" s="66">
        <v>149.523</v>
      </c>
      <c r="E49" s="6" t="s">
        <v>69</v>
      </c>
      <c r="F49" s="30">
        <v>150.79400000000001</v>
      </c>
      <c r="G49" s="30">
        <v>150.71899999999999</v>
      </c>
      <c r="H49" s="30">
        <v>150.72</v>
      </c>
      <c r="I49" s="30">
        <v>150.69300000000001</v>
      </c>
      <c r="J49" s="30">
        <v>150.35</v>
      </c>
      <c r="K49" s="30">
        <v>150.328</v>
      </c>
      <c r="L49" s="30">
        <v>150.34100000000001</v>
      </c>
      <c r="M49" s="56">
        <v>150.16200000000001</v>
      </c>
      <c r="N49" s="54">
        <v>150.006</v>
      </c>
      <c r="O49" s="70">
        <v>150.08000000000001</v>
      </c>
      <c r="P49" s="66">
        <v>149.77500000000001</v>
      </c>
      <c r="Q49" s="66">
        <v>149.70400000000001</v>
      </c>
      <c r="R49" s="66">
        <v>149.72</v>
      </c>
      <c r="S49" s="66">
        <v>149.74</v>
      </c>
      <c r="T49" s="66">
        <v>149.523</v>
      </c>
      <c r="U49" s="30">
        <f t="shared" si="51"/>
        <v>-7.4000000000012278E-2</v>
      </c>
      <c r="V49" s="30">
        <f t="shared" si="52"/>
        <v>-0.37000000000000455</v>
      </c>
      <c r="W49" s="32">
        <f t="shared" si="47"/>
        <v>-8.9999999999861302E-3</v>
      </c>
      <c r="X49" s="55">
        <f t="shared" si="48"/>
        <v>-0.33500000000000796</v>
      </c>
      <c r="Y49" s="68">
        <f t="shared" si="35"/>
        <v>-0.23099999999999454</v>
      </c>
      <c r="Z49" s="68">
        <f t="shared" si="42"/>
        <v>-5.5000000000006821E-2</v>
      </c>
      <c r="AA49" s="68">
        <f t="shared" si="1"/>
        <v>-0.19700000000000273</v>
      </c>
      <c r="AB49" s="77">
        <f t="shared" si="6"/>
        <v>-0.18157142857143072</v>
      </c>
      <c r="AC49" s="49">
        <f t="shared" si="53"/>
        <v>-2.5999999999982037E-2</v>
      </c>
      <c r="AD49" s="32">
        <f t="shared" si="54"/>
        <v>-0.36500000000000909</v>
      </c>
      <c r="AE49" s="32">
        <f t="shared" si="49"/>
        <v>-0.16599999999999682</v>
      </c>
      <c r="AF49" s="68">
        <f t="shared" si="50"/>
        <v>-8.1999999999993634E-2</v>
      </c>
      <c r="AG49" s="68">
        <f t="shared" si="43"/>
        <v>-0.37600000000000477</v>
      </c>
      <c r="AH49" s="68">
        <f t="shared" si="44"/>
        <v>3.6000000000001364E-2</v>
      </c>
      <c r="AI49" s="68">
        <f t="shared" si="55"/>
        <v>-0.16916666666666438</v>
      </c>
      <c r="AJ49" s="68">
        <f t="shared" si="5"/>
        <v>-0.21700000000001296</v>
      </c>
      <c r="AK49"/>
    </row>
    <row r="50" spans="1:37" x14ac:dyDescent="0.25">
      <c r="A50" s="3">
        <v>159</v>
      </c>
      <c r="B50" s="66">
        <v>2186287.7119999998</v>
      </c>
      <c r="C50" s="66">
        <v>6159875.0159999998</v>
      </c>
      <c r="D50" s="66">
        <v>150.91800000000001</v>
      </c>
      <c r="E50" s="6" t="s">
        <v>23</v>
      </c>
      <c r="F50" s="30">
        <v>151.85499999999999</v>
      </c>
      <c r="G50" s="30">
        <v>151.79900000000001</v>
      </c>
      <c r="H50" s="30">
        <v>151.80799999999999</v>
      </c>
      <c r="I50" s="30">
        <v>151.79</v>
      </c>
      <c r="J50" s="30">
        <v>151.46799999999999</v>
      </c>
      <c r="K50" s="30">
        <v>151.465</v>
      </c>
      <c r="L50" s="30">
        <v>151.51</v>
      </c>
      <c r="M50" s="56">
        <v>151.417</v>
      </c>
      <c r="N50" s="54">
        <v>151.214</v>
      </c>
      <c r="O50" s="66">
        <v>151.33500000000001</v>
      </c>
      <c r="P50" s="66">
        <v>151.04</v>
      </c>
      <c r="Q50" s="66">
        <v>151.06</v>
      </c>
      <c r="R50" s="66">
        <v>151.06</v>
      </c>
      <c r="S50" s="66">
        <v>151.11799999999999</v>
      </c>
      <c r="T50" s="66">
        <v>150.91800000000001</v>
      </c>
      <c r="U50" s="30">
        <f t="shared" si="51"/>
        <v>-4.6999999999997044E-2</v>
      </c>
      <c r="V50" s="30">
        <f t="shared" si="52"/>
        <v>-0.34000000000000341</v>
      </c>
      <c r="W50" s="32">
        <f t="shared" si="47"/>
        <v>4.2000000000001592E-2</v>
      </c>
      <c r="X50" s="55">
        <f t="shared" si="48"/>
        <v>-0.29599999999999227</v>
      </c>
      <c r="Y50" s="68">
        <f t="shared" si="35"/>
        <v>-0.17400000000000659</v>
      </c>
      <c r="Z50" s="68">
        <f t="shared" si="42"/>
        <v>2.0000000000010232E-2</v>
      </c>
      <c r="AA50" s="68">
        <f t="shared" si="1"/>
        <v>-0.14199999999999591</v>
      </c>
      <c r="AB50" s="77">
        <f t="shared" si="6"/>
        <v>-0.13385714285714048</v>
      </c>
      <c r="AC50" s="49">
        <f t="shared" si="53"/>
        <v>-9.0000000000145519E-3</v>
      </c>
      <c r="AD50" s="32">
        <f t="shared" si="54"/>
        <v>-0.32499999999998863</v>
      </c>
      <c r="AE50" s="32">
        <f t="shared" si="49"/>
        <v>-4.8000000000001819E-2</v>
      </c>
      <c r="AF50" s="68">
        <f t="shared" si="50"/>
        <v>-8.1999999999993634E-2</v>
      </c>
      <c r="AG50" s="68">
        <f t="shared" si="43"/>
        <v>-0.27500000000000568</v>
      </c>
      <c r="AH50" s="68">
        <f t="shared" si="44"/>
        <v>5.7999999999992724E-2</v>
      </c>
      <c r="AI50" s="68">
        <f t="shared" si="55"/>
        <v>-0.12316666666666738</v>
      </c>
      <c r="AJ50" s="68">
        <f t="shared" si="5"/>
        <v>-0.19999999999998863</v>
      </c>
      <c r="AK50"/>
    </row>
    <row r="51" spans="1:37" x14ac:dyDescent="0.25">
      <c r="A51" s="15" t="s">
        <v>98</v>
      </c>
      <c r="B51" s="94">
        <v>2184391.38</v>
      </c>
      <c r="C51" s="94">
        <v>6227465.3779999996</v>
      </c>
      <c r="D51" s="94">
        <v>215.30600000000001</v>
      </c>
      <c r="E51" s="16" t="s">
        <v>70</v>
      </c>
      <c r="F51" s="30">
        <v>214.505</v>
      </c>
      <c r="G51" s="30">
        <v>214.459</v>
      </c>
      <c r="H51" s="30">
        <v>214.387</v>
      </c>
      <c r="I51" s="30">
        <v>214.44300000000001</v>
      </c>
      <c r="J51" s="30">
        <v>214.08699999999999</v>
      </c>
      <c r="K51" s="30">
        <v>214.03299999999999</v>
      </c>
      <c r="L51" s="33">
        <v>214.06799999999998</v>
      </c>
      <c r="M51" s="56">
        <v>214.03</v>
      </c>
      <c r="N51" s="54">
        <v>213.88899999999998</v>
      </c>
      <c r="O51" s="69">
        <v>213.88199999999998</v>
      </c>
      <c r="P51" s="86">
        <f>215.439-1.663</f>
        <v>213.77599999999998</v>
      </c>
      <c r="Q51" s="66">
        <f>215.457-1.663</f>
        <v>213.79399999999998</v>
      </c>
      <c r="R51" s="66">
        <f>215.43-1.663</f>
        <v>213.767</v>
      </c>
      <c r="S51" s="66">
        <f>215.509-1.663</f>
        <v>213.84599999999998</v>
      </c>
      <c r="T51" s="66">
        <f>215.306-1.663</f>
        <v>213.643</v>
      </c>
      <c r="U51" s="30">
        <f t="shared" si="51"/>
        <v>-0.117999999999995</v>
      </c>
      <c r="V51" s="30">
        <f t="shared" si="52"/>
        <v>-0.30000000000001137</v>
      </c>
      <c r="W51" s="32">
        <f t="shared" si="47"/>
        <v>-1.9000000000005457E-2</v>
      </c>
      <c r="X51" s="55">
        <f t="shared" si="48"/>
        <v>-0.17900000000000205</v>
      </c>
      <c r="Y51" s="68">
        <f t="shared" si="35"/>
        <v>-0.11299999999999955</v>
      </c>
      <c r="Z51" s="68">
        <f t="shared" si="42"/>
        <v>-8.9999999999861302E-3</v>
      </c>
      <c r="AA51" s="68">
        <f t="shared" si="1"/>
        <v>-0.12399999999999523</v>
      </c>
      <c r="AB51" s="77">
        <f t="shared" si="6"/>
        <v>-0.1231428571428564</v>
      </c>
      <c r="AC51" s="49">
        <f t="shared" si="53"/>
        <v>-1.5999999999991132E-2</v>
      </c>
      <c r="AD51" s="32">
        <f t="shared" si="54"/>
        <v>-0.41000000000002501</v>
      </c>
      <c r="AE51" s="32">
        <f t="shared" si="49"/>
        <v>-2.9999999999859028E-3</v>
      </c>
      <c r="AF51" s="68">
        <f t="shared" si="50"/>
        <v>-0.14800000000002456</v>
      </c>
      <c r="AG51" s="68">
        <f t="shared" si="43"/>
        <v>-8.7999999999993861E-2</v>
      </c>
      <c r="AH51" s="68">
        <f t="shared" si="44"/>
        <v>5.1999999999992497E-2</v>
      </c>
      <c r="AI51" s="68">
        <f t="shared" si="55"/>
        <v>-0.11083333333333674</v>
      </c>
      <c r="AJ51" s="68">
        <f t="shared" si="5"/>
        <v>-0.20299999999997453</v>
      </c>
      <c r="AK51"/>
    </row>
    <row r="52" spans="1:37" x14ac:dyDescent="0.25">
      <c r="A52" s="3">
        <v>162</v>
      </c>
      <c r="B52" s="66">
        <v>2284179.409</v>
      </c>
      <c r="C52" s="66">
        <v>6121191.4450000003</v>
      </c>
      <c r="D52" s="66">
        <v>119.361</v>
      </c>
      <c r="E52" s="6" t="s">
        <v>24</v>
      </c>
      <c r="F52" s="30">
        <v>122.021</v>
      </c>
      <c r="G52" s="30">
        <v>121.717</v>
      </c>
      <c r="H52" s="30">
        <v>121.54600000000001</v>
      </c>
      <c r="I52" s="30">
        <v>121.07899999999999</v>
      </c>
      <c r="J52" s="30">
        <v>120.776</v>
      </c>
      <c r="K52" s="30">
        <v>120.56</v>
      </c>
      <c r="L52" s="30">
        <v>120.566</v>
      </c>
      <c r="M52" s="56">
        <v>120.05500000000001</v>
      </c>
      <c r="N52" s="54">
        <v>119.92400000000001</v>
      </c>
      <c r="O52" s="66">
        <v>119.80800000000001</v>
      </c>
      <c r="P52" s="66">
        <v>119.64100000000001</v>
      </c>
      <c r="Q52" s="66">
        <v>119.554</v>
      </c>
      <c r="R52" s="66">
        <v>119.6</v>
      </c>
      <c r="S52" s="66">
        <v>119.428</v>
      </c>
      <c r="T52" s="66">
        <v>119.361</v>
      </c>
      <c r="U52" s="30">
        <f t="shared" si="51"/>
        <v>-0.47499999999999432</v>
      </c>
      <c r="V52" s="30">
        <f t="shared" si="52"/>
        <v>-0.77000000000001023</v>
      </c>
      <c r="W52" s="32">
        <f t="shared" si="47"/>
        <v>-0.20999999999999375</v>
      </c>
      <c r="X52" s="55">
        <f t="shared" si="48"/>
        <v>-0.64199999999999591</v>
      </c>
      <c r="Y52" s="68">
        <f t="shared" si="35"/>
        <v>-0.28300000000000125</v>
      </c>
      <c r="Z52" s="68">
        <f t="shared" si="42"/>
        <v>-4.1000000000011028E-2</v>
      </c>
      <c r="AA52" s="68">
        <f t="shared" si="1"/>
        <v>-0.23899999999999011</v>
      </c>
      <c r="AB52" s="77">
        <f t="shared" si="6"/>
        <v>-0.3799999999999995</v>
      </c>
      <c r="AC52" s="49">
        <f t="shared" si="53"/>
        <v>-0.63800000000000523</v>
      </c>
      <c r="AD52" s="32">
        <f t="shared" si="54"/>
        <v>-0.51899999999999125</v>
      </c>
      <c r="AE52" s="32">
        <f t="shared" si="49"/>
        <v>-0.50499999999999545</v>
      </c>
      <c r="AF52" s="68">
        <f t="shared" si="50"/>
        <v>-0.24699999999999989</v>
      </c>
      <c r="AG52" s="68">
        <f t="shared" si="43"/>
        <v>-0.25400000000000489</v>
      </c>
      <c r="AH52" s="68">
        <f t="shared" si="44"/>
        <v>-0.12600000000000477</v>
      </c>
      <c r="AI52" s="68">
        <f t="shared" si="55"/>
        <v>-0.36049999999999943</v>
      </c>
      <c r="AJ52" s="68">
        <f t="shared" si="5"/>
        <v>-6.6999999999993065E-2</v>
      </c>
      <c r="AK52"/>
    </row>
    <row r="53" spans="1:37" s="64" customFormat="1" x14ac:dyDescent="0.25">
      <c r="A53" s="3">
        <v>165</v>
      </c>
      <c r="B53" s="66">
        <v>2210796.574</v>
      </c>
      <c r="C53" s="66">
        <v>6330511.6830000002</v>
      </c>
      <c r="D53" s="66">
        <v>372.66500000000002</v>
      </c>
      <c r="E53" s="6" t="s">
        <v>102</v>
      </c>
      <c r="F53" s="66"/>
      <c r="G53" s="66"/>
      <c r="H53" s="66"/>
      <c r="I53" s="66"/>
      <c r="J53" s="66"/>
      <c r="K53" s="66"/>
      <c r="L53" s="66"/>
      <c r="M53" s="70"/>
      <c r="N53" s="66"/>
      <c r="O53" s="70"/>
      <c r="P53" s="66"/>
      <c r="Q53" s="66"/>
      <c r="R53" s="66">
        <v>372.86</v>
      </c>
      <c r="S53" s="66">
        <v>372.89499999999998</v>
      </c>
      <c r="T53" s="66">
        <v>372.66500000000002</v>
      </c>
      <c r="U53" s="66"/>
      <c r="V53" s="66"/>
      <c r="W53" s="68"/>
      <c r="X53" s="68"/>
      <c r="Y53" s="68"/>
      <c r="Z53" s="68" t="s">
        <v>103</v>
      </c>
      <c r="AA53" s="68">
        <f t="shared" si="1"/>
        <v>-0.19499999999999318</v>
      </c>
      <c r="AB53" s="77"/>
      <c r="AC53" s="49"/>
      <c r="AD53" s="68"/>
      <c r="AE53" s="68"/>
      <c r="AF53" s="68"/>
      <c r="AG53" s="68"/>
      <c r="AH53" s="68"/>
      <c r="AI53" s="68"/>
      <c r="AJ53" s="68">
        <f t="shared" si="5"/>
        <v>-0.22999999999996135</v>
      </c>
    </row>
    <row r="54" spans="1:37" x14ac:dyDescent="0.25">
      <c r="A54" s="3">
        <v>170</v>
      </c>
      <c r="B54" s="66">
        <v>2335285.4219999998</v>
      </c>
      <c r="C54" s="66">
        <v>6066326.9890000001</v>
      </c>
      <c r="D54" s="66">
        <v>97.763999999999996</v>
      </c>
      <c r="E54" s="6" t="s">
        <v>71</v>
      </c>
      <c r="F54" s="30"/>
      <c r="G54" s="30"/>
      <c r="H54" s="30"/>
      <c r="I54" s="30"/>
      <c r="J54" s="30">
        <v>98.338999999999999</v>
      </c>
      <c r="K54" s="30">
        <v>98.378</v>
      </c>
      <c r="L54" s="30">
        <v>98.266000000000005</v>
      </c>
      <c r="M54" s="56">
        <v>98.063999999999993</v>
      </c>
      <c r="N54" s="54">
        <v>97.944999999999993</v>
      </c>
      <c r="O54" s="70">
        <v>97.888000000000005</v>
      </c>
      <c r="P54" s="66">
        <v>97.837999999999994</v>
      </c>
      <c r="Q54" s="66">
        <v>97.897999999999996</v>
      </c>
      <c r="R54" s="66">
        <v>97.93</v>
      </c>
      <c r="S54" s="66">
        <v>97.756</v>
      </c>
      <c r="T54" s="66">
        <v>97.763999999999996</v>
      </c>
      <c r="U54" s="30"/>
      <c r="V54" s="30"/>
      <c r="W54" s="32">
        <f t="shared" si="47"/>
        <v>-7.2999999999993292E-2</v>
      </c>
      <c r="X54" s="55">
        <f t="shared" si="48"/>
        <v>-0.32100000000001216</v>
      </c>
      <c r="Y54" s="68">
        <f>P54-N54</f>
        <v>-0.10699999999999932</v>
      </c>
      <c r="Z54" s="68">
        <f>R54-P54</f>
        <v>9.200000000001296E-2</v>
      </c>
      <c r="AA54" s="68">
        <f t="shared" si="1"/>
        <v>-0.16600000000001103</v>
      </c>
      <c r="AB54" s="88">
        <f>(T54-J54)/5</f>
        <v>-0.11500000000000057</v>
      </c>
      <c r="AC54" s="49"/>
      <c r="AD54" s="31"/>
      <c r="AE54" s="32">
        <f t="shared" si="49"/>
        <v>-0.31400000000000716</v>
      </c>
      <c r="AF54" s="68">
        <f t="shared" si="50"/>
        <v>-0.17599999999998772</v>
      </c>
      <c r="AG54" s="68">
        <f>Q54-O54</f>
        <v>9.9999999999909051E-3</v>
      </c>
      <c r="AH54" s="68">
        <f t="shared" ref="AH54:AH55" si="56">S54-Q54</f>
        <v>-0.14199999999999591</v>
      </c>
      <c r="AI54" s="67">
        <f>(S54-K54)/4</f>
        <v>-0.15549999999999997</v>
      </c>
      <c r="AJ54" s="68">
        <f t="shared" si="5"/>
        <v>7.9999999999955662E-3</v>
      </c>
      <c r="AK54"/>
    </row>
    <row r="55" spans="1:37" s="64" customFormat="1" x14ac:dyDescent="0.25">
      <c r="A55" s="15" t="s">
        <v>106</v>
      </c>
      <c r="B55" s="94">
        <v>2203302.7769999998</v>
      </c>
      <c r="C55" s="94">
        <v>6176146.7680000002</v>
      </c>
      <c r="D55" s="94">
        <v>170.18700000000001</v>
      </c>
      <c r="E55" s="16" t="s">
        <v>115</v>
      </c>
      <c r="F55" s="66"/>
      <c r="G55" s="66"/>
      <c r="H55" s="66"/>
      <c r="I55" s="66"/>
      <c r="J55" s="66"/>
      <c r="K55" s="66"/>
      <c r="L55" s="66"/>
      <c r="M55" s="70"/>
      <c r="N55" s="66"/>
      <c r="O55" s="70"/>
      <c r="P55" s="66"/>
      <c r="Q55" s="66">
        <v>159.16399999999999</v>
      </c>
      <c r="R55" s="66">
        <v>159.19</v>
      </c>
      <c r="S55" s="66">
        <v>159.14400000000001</v>
      </c>
      <c r="T55" s="49">
        <f>170.187-11.23</f>
        <v>158.95700000000002</v>
      </c>
      <c r="U55" s="66"/>
      <c r="V55" s="66"/>
      <c r="W55" s="68"/>
      <c r="X55" s="68"/>
      <c r="Y55" s="68"/>
      <c r="Z55" s="68" t="s">
        <v>103</v>
      </c>
      <c r="AA55" s="68">
        <f t="shared" si="1"/>
        <v>-0.23299999999997567</v>
      </c>
      <c r="AB55" s="88">
        <f>(T55-R55)/1</f>
        <v>-0.23299999999997567</v>
      </c>
      <c r="AC55" s="49"/>
      <c r="AD55" s="67"/>
      <c r="AE55" s="68"/>
      <c r="AF55" s="68"/>
      <c r="AG55" s="68"/>
      <c r="AH55" s="68">
        <f t="shared" si="56"/>
        <v>-1.999999999998181E-2</v>
      </c>
      <c r="AI55" s="67"/>
      <c r="AJ55" s="68">
        <f t="shared" si="5"/>
        <v>-0.1869999999999834</v>
      </c>
    </row>
    <row r="56" spans="1:37" s="64" customFormat="1" x14ac:dyDescent="0.25">
      <c r="A56" s="3">
        <v>202</v>
      </c>
      <c r="B56" s="66">
        <v>2178457.855</v>
      </c>
      <c r="C56" s="66">
        <v>6331655.1900000004</v>
      </c>
      <c r="D56" s="66">
        <v>323.983</v>
      </c>
      <c r="E56" s="6" t="s">
        <v>53</v>
      </c>
      <c r="F56" s="66"/>
      <c r="G56" s="66"/>
      <c r="H56" s="66"/>
      <c r="I56" s="66"/>
      <c r="J56" s="66"/>
      <c r="K56" s="66"/>
      <c r="L56" s="66"/>
      <c r="M56" s="70"/>
      <c r="N56" s="66"/>
      <c r="O56" s="70"/>
      <c r="P56" s="66"/>
      <c r="Q56" s="66"/>
      <c r="R56" s="66">
        <v>324.13</v>
      </c>
      <c r="S56" s="66">
        <v>324.22800000000001</v>
      </c>
      <c r="T56" s="66">
        <v>323.983</v>
      </c>
      <c r="U56" s="66"/>
      <c r="V56" s="66"/>
      <c r="W56" s="68"/>
      <c r="X56" s="68"/>
      <c r="Y56" s="68"/>
      <c r="Z56" s="68" t="s">
        <v>103</v>
      </c>
      <c r="AA56" s="68">
        <f t="shared" si="1"/>
        <v>-0.14699999999999136</v>
      </c>
      <c r="AB56" s="88">
        <f>(T56-R56)/1</f>
        <v>-0.14699999999999136</v>
      </c>
      <c r="AC56" s="49"/>
      <c r="AD56" s="67"/>
      <c r="AE56" s="68"/>
      <c r="AF56" s="68"/>
      <c r="AG56" s="68"/>
      <c r="AH56" s="68"/>
      <c r="AI56" s="67"/>
      <c r="AJ56" s="68">
        <f t="shared" si="5"/>
        <v>-0.24500000000000455</v>
      </c>
    </row>
    <row r="57" spans="1:37" x14ac:dyDescent="0.25">
      <c r="A57" s="3" t="s">
        <v>25</v>
      </c>
      <c r="B57" s="66">
        <v>2224869.0070000002</v>
      </c>
      <c r="C57" s="66">
        <v>6157685.0029999996</v>
      </c>
      <c r="D57" s="66">
        <v>145.08000000000001</v>
      </c>
      <c r="E57" s="6" t="s">
        <v>60</v>
      </c>
      <c r="F57" s="30"/>
      <c r="G57" s="30">
        <v>147.45500000000001</v>
      </c>
      <c r="H57" s="30">
        <v>147.393</v>
      </c>
      <c r="I57" s="30">
        <v>147.31700000000001</v>
      </c>
      <c r="J57" s="30">
        <v>146.78800000000001</v>
      </c>
      <c r="K57" s="30">
        <v>146.714</v>
      </c>
      <c r="L57" s="30">
        <v>146.69900000000001</v>
      </c>
      <c r="M57" s="56">
        <v>146.428</v>
      </c>
      <c r="N57" s="54">
        <v>146.23099999999999</v>
      </c>
      <c r="O57" s="66">
        <v>146.02199999999999</v>
      </c>
      <c r="P57" s="66">
        <v>145.68199999999999</v>
      </c>
      <c r="Q57" s="66">
        <v>145.471</v>
      </c>
      <c r="R57" s="66">
        <v>145.41</v>
      </c>
      <c r="S57" s="66">
        <v>145.30000000000001</v>
      </c>
      <c r="T57" s="66">
        <v>145.08000000000001</v>
      </c>
      <c r="U57" s="31"/>
      <c r="V57" s="30">
        <f>J57-H57</f>
        <v>-0.60499999999998977</v>
      </c>
      <c r="W57" s="32">
        <f t="shared" si="47"/>
        <v>-8.8999999999998636E-2</v>
      </c>
      <c r="X57" s="55">
        <f t="shared" si="48"/>
        <v>-0.46800000000001774</v>
      </c>
      <c r="Y57" s="68">
        <f t="shared" ref="Y57:Y78" si="57">P57-N57</f>
        <v>-0.54900000000000659</v>
      </c>
      <c r="Z57" s="68">
        <f t="shared" ref="Z57:Z71" si="58">R57-P57</f>
        <v>-0.27199999999999136</v>
      </c>
      <c r="AA57" s="68">
        <f t="shared" si="1"/>
        <v>-0.32999999999998408</v>
      </c>
      <c r="AB57" s="88">
        <f>(T57-H57)/6</f>
        <v>-0.38549999999999801</v>
      </c>
      <c r="AC57" s="49">
        <f t="shared" ref="AC57:AC74" si="59">I57-G57</f>
        <v>-0.13800000000000523</v>
      </c>
      <c r="AD57" s="32">
        <f t="shared" ref="AD57:AD74" si="60">K57-I57</f>
        <v>-0.60300000000000864</v>
      </c>
      <c r="AE57" s="32">
        <f t="shared" si="49"/>
        <v>-0.28600000000000136</v>
      </c>
      <c r="AF57" s="68">
        <f t="shared" si="50"/>
        <v>-0.40600000000000591</v>
      </c>
      <c r="AG57" s="68">
        <f t="shared" ref="AG57:AG73" si="61">Q57-O57</f>
        <v>-0.55099999999998772</v>
      </c>
      <c r="AH57" s="68">
        <f t="shared" ref="AH57:AH82" si="62">S57-Q57</f>
        <v>-0.17099999999999227</v>
      </c>
      <c r="AI57" s="68">
        <f t="shared" ref="AI57:AI74" si="63">(Q57-G57)/6</f>
        <v>-0.33066666666666816</v>
      </c>
      <c r="AJ57" s="68">
        <f t="shared" si="5"/>
        <v>-0.21999999999999886</v>
      </c>
      <c r="AK57"/>
    </row>
    <row r="58" spans="1:37" x14ac:dyDescent="0.25">
      <c r="A58" s="3">
        <v>1009</v>
      </c>
      <c r="B58" s="66">
        <v>2233366.787</v>
      </c>
      <c r="C58" s="66">
        <v>6122386.7539999997</v>
      </c>
      <c r="D58" s="66">
        <v>127.679</v>
      </c>
      <c r="E58" s="6" t="s">
        <v>26</v>
      </c>
      <c r="F58" s="30"/>
      <c r="G58" s="30">
        <v>129.43899999999999</v>
      </c>
      <c r="H58" s="30">
        <v>129.38800000000001</v>
      </c>
      <c r="I58" s="30">
        <v>129.27199999999999</v>
      </c>
      <c r="J58" s="30">
        <v>128.97900000000001</v>
      </c>
      <c r="K58" s="30">
        <v>128.81899999999999</v>
      </c>
      <c r="L58" s="30">
        <v>128.83099999999999</v>
      </c>
      <c r="M58" s="56">
        <v>128.46</v>
      </c>
      <c r="N58" s="54">
        <v>128.26599999999999</v>
      </c>
      <c r="O58" s="70">
        <v>128.23400000000001</v>
      </c>
      <c r="P58" s="66">
        <v>128.00800000000001</v>
      </c>
      <c r="Q58" s="66">
        <v>127.89</v>
      </c>
      <c r="R58" s="66">
        <v>127.9</v>
      </c>
      <c r="S58" s="66">
        <v>127.851</v>
      </c>
      <c r="T58" s="66">
        <v>127.679</v>
      </c>
      <c r="U58" s="31"/>
      <c r="V58" s="30">
        <f>J58-H58</f>
        <v>-0.40899999999999181</v>
      </c>
      <c r="W58" s="32">
        <f t="shared" si="47"/>
        <v>-0.14800000000002456</v>
      </c>
      <c r="X58" s="55">
        <f t="shared" si="48"/>
        <v>-0.56499999999999773</v>
      </c>
      <c r="Y58" s="68">
        <f t="shared" si="57"/>
        <v>-0.25799999999998136</v>
      </c>
      <c r="Z58" s="68">
        <f t="shared" si="58"/>
        <v>-0.10800000000000409</v>
      </c>
      <c r="AA58" s="68">
        <f t="shared" si="1"/>
        <v>-0.22100000000000364</v>
      </c>
      <c r="AB58" s="88">
        <f t="shared" ref="AB58:AB74" si="64">(T58-H58)/6</f>
        <v>-0.28483333333333388</v>
      </c>
      <c r="AC58" s="49">
        <f t="shared" si="59"/>
        <v>-0.16700000000000159</v>
      </c>
      <c r="AD58" s="32">
        <f t="shared" si="60"/>
        <v>-0.45300000000000296</v>
      </c>
      <c r="AE58" s="32">
        <f t="shared" si="49"/>
        <v>-0.35899999999998045</v>
      </c>
      <c r="AF58" s="68">
        <f t="shared" si="50"/>
        <v>-0.22599999999999909</v>
      </c>
      <c r="AG58" s="68">
        <f t="shared" si="61"/>
        <v>-0.3440000000000083</v>
      </c>
      <c r="AH58" s="68">
        <f t="shared" si="62"/>
        <v>-3.9000000000001478E-2</v>
      </c>
      <c r="AI58" s="68">
        <f t="shared" si="63"/>
        <v>-0.25816666666666538</v>
      </c>
      <c r="AJ58" s="68">
        <f t="shared" si="5"/>
        <v>-0.17199999999999704</v>
      </c>
      <c r="AK58"/>
    </row>
    <row r="59" spans="1:37" x14ac:dyDescent="0.25">
      <c r="A59" s="17" t="s">
        <v>72</v>
      </c>
      <c r="B59" s="95">
        <v>2241368.1740000001</v>
      </c>
      <c r="C59" s="95">
        <v>6157691.9040000001</v>
      </c>
      <c r="D59" s="95">
        <v>150.822</v>
      </c>
      <c r="E59" s="18" t="s">
        <v>73</v>
      </c>
      <c r="F59" s="30"/>
      <c r="G59" s="30">
        <v>147.08500000000001</v>
      </c>
      <c r="H59" s="30">
        <v>146.75399999999999</v>
      </c>
      <c r="I59" s="30">
        <v>146.453</v>
      </c>
      <c r="J59" s="30">
        <v>145.941</v>
      </c>
      <c r="K59" s="30">
        <v>145.679</v>
      </c>
      <c r="L59" s="34">
        <v>145.52199999999999</v>
      </c>
      <c r="M59" s="56">
        <v>145.08000000000001</v>
      </c>
      <c r="N59" s="54">
        <v>144.75099999999998</v>
      </c>
      <c r="O59" s="69">
        <v>144.393</v>
      </c>
      <c r="P59" s="86">
        <f>151.881-7.877</f>
        <v>144.00399999999999</v>
      </c>
      <c r="Q59" s="66">
        <f>151.558-7.877</f>
        <v>143.68099999999998</v>
      </c>
      <c r="R59" s="66">
        <f>151.42-7.877</f>
        <v>143.54299999999998</v>
      </c>
      <c r="S59" s="66">
        <f>151.083-7.877</f>
        <v>143.20599999999999</v>
      </c>
      <c r="T59" s="66">
        <f>150.822-7.877</f>
        <v>142.94499999999999</v>
      </c>
      <c r="U59" s="31"/>
      <c r="V59" s="30">
        <f>J59-H59</f>
        <v>-0.81299999999998818</v>
      </c>
      <c r="W59" s="32">
        <f t="shared" si="47"/>
        <v>-0.41900000000001114</v>
      </c>
      <c r="X59" s="55">
        <f t="shared" si="48"/>
        <v>-0.77100000000001501</v>
      </c>
      <c r="Y59" s="68">
        <f t="shared" si="57"/>
        <v>-0.74699999999998568</v>
      </c>
      <c r="Z59" s="68">
        <f t="shared" si="58"/>
        <v>-0.46100000000001273</v>
      </c>
      <c r="AA59" s="68">
        <f t="shared" si="1"/>
        <v>-0.59799999999998477</v>
      </c>
      <c r="AB59" s="88">
        <f t="shared" si="64"/>
        <v>-0.63483333333333292</v>
      </c>
      <c r="AC59" s="49">
        <f t="shared" si="59"/>
        <v>-0.632000000000005</v>
      </c>
      <c r="AD59" s="32">
        <f t="shared" si="60"/>
        <v>-0.77400000000000091</v>
      </c>
      <c r="AE59" s="32">
        <f t="shared" si="49"/>
        <v>-0.59899999999998954</v>
      </c>
      <c r="AF59" s="68">
        <f t="shared" si="50"/>
        <v>-0.68700000000001182</v>
      </c>
      <c r="AG59" s="68">
        <f t="shared" si="61"/>
        <v>-0.71200000000001751</v>
      </c>
      <c r="AH59" s="68">
        <f t="shared" si="62"/>
        <v>-0.47499999999999432</v>
      </c>
      <c r="AI59" s="68">
        <f t="shared" si="63"/>
        <v>-0.56733333333333746</v>
      </c>
      <c r="AJ59" s="68">
        <f t="shared" si="5"/>
        <v>-0.26099999999999568</v>
      </c>
      <c r="AK59"/>
    </row>
    <row r="60" spans="1:37" x14ac:dyDescent="0.25">
      <c r="A60" s="17" t="s">
        <v>74</v>
      </c>
      <c r="B60" s="95">
        <v>2248691.696</v>
      </c>
      <c r="C60" s="95">
        <v>6157718.3540000003</v>
      </c>
      <c r="D60" s="95">
        <v>148.61500000000001</v>
      </c>
      <c r="E60" s="18" t="s">
        <v>75</v>
      </c>
      <c r="F60" s="30"/>
      <c r="G60" s="30">
        <v>150.631</v>
      </c>
      <c r="H60" s="30">
        <v>150.39500000000001</v>
      </c>
      <c r="I60" s="30">
        <v>149.96600000000001</v>
      </c>
      <c r="J60" s="30">
        <v>149.50399999999999</v>
      </c>
      <c r="K60" s="30">
        <v>149.11100000000002</v>
      </c>
      <c r="L60" s="34">
        <v>148.96100000000001</v>
      </c>
      <c r="M60" s="56">
        <v>148.43</v>
      </c>
      <c r="N60" s="54">
        <v>148.1</v>
      </c>
      <c r="O60" s="69">
        <v>147.774</v>
      </c>
      <c r="P60" s="86">
        <f>149.585-2.177</f>
        <v>147.40800000000002</v>
      </c>
      <c r="Q60" s="66">
        <f>149.287-2.177</f>
        <v>147.11000000000001</v>
      </c>
      <c r="R60" s="66">
        <f>149.22-2.177</f>
        <v>147.04300000000001</v>
      </c>
      <c r="S60" s="66">
        <f>148.905-2.177</f>
        <v>146.72800000000001</v>
      </c>
      <c r="T60" s="66">
        <f>148.615-2.177</f>
        <v>146.43800000000002</v>
      </c>
      <c r="U60" s="31"/>
      <c r="V60" s="30">
        <f>(I60-G60)/(12/12)</f>
        <v>-0.66499999999999204</v>
      </c>
      <c r="W60" s="32">
        <f t="shared" si="47"/>
        <v>-0.54299999999997794</v>
      </c>
      <c r="X60" s="55">
        <f t="shared" si="48"/>
        <v>-0.86100000000001842</v>
      </c>
      <c r="Y60" s="68">
        <f t="shared" si="57"/>
        <v>-0.69199999999997885</v>
      </c>
      <c r="Z60" s="68">
        <f t="shared" si="58"/>
        <v>-0.36500000000000909</v>
      </c>
      <c r="AA60" s="68">
        <f t="shared" si="1"/>
        <v>-0.60499999999998977</v>
      </c>
      <c r="AB60" s="88">
        <f t="shared" si="64"/>
        <v>-0.65949999999999898</v>
      </c>
      <c r="AC60" s="49">
        <f t="shared" si="59"/>
        <v>-0.66499999999999204</v>
      </c>
      <c r="AD60" s="32">
        <f t="shared" si="60"/>
        <v>-0.85499999999998977</v>
      </c>
      <c r="AE60" s="32">
        <f t="shared" si="49"/>
        <v>-0.6810000000000116</v>
      </c>
      <c r="AF60" s="68">
        <f t="shared" si="50"/>
        <v>-0.65600000000000591</v>
      </c>
      <c r="AG60" s="68">
        <f t="shared" si="61"/>
        <v>-0.66399999999998727</v>
      </c>
      <c r="AH60" s="68">
        <f t="shared" si="62"/>
        <v>-0.382000000000005</v>
      </c>
      <c r="AI60" s="68">
        <f t="shared" si="63"/>
        <v>-0.5868333333333311</v>
      </c>
      <c r="AJ60" s="68">
        <f t="shared" si="5"/>
        <v>-0.28999999999999204</v>
      </c>
      <c r="AK60"/>
    </row>
    <row r="61" spans="1:37" x14ac:dyDescent="0.25">
      <c r="A61" s="17" t="s">
        <v>76</v>
      </c>
      <c r="B61" s="95">
        <v>2265037.6430000002</v>
      </c>
      <c r="C61" s="95">
        <v>6131551.6040000003</v>
      </c>
      <c r="D61" s="95">
        <v>124.678</v>
      </c>
      <c r="E61" s="18" t="s">
        <v>82</v>
      </c>
      <c r="F61" s="30"/>
      <c r="G61" s="30">
        <v>129.24100000000001</v>
      </c>
      <c r="H61" s="30">
        <v>128.96</v>
      </c>
      <c r="I61" s="30">
        <v>128.55099999999999</v>
      </c>
      <c r="J61" s="30">
        <v>128.00700000000001</v>
      </c>
      <c r="K61" s="30">
        <v>127.70599999999999</v>
      </c>
      <c r="L61" s="34">
        <v>127.53399999999999</v>
      </c>
      <c r="M61" s="56">
        <v>126.92</v>
      </c>
      <c r="N61" s="54">
        <v>126.61399999999999</v>
      </c>
      <c r="O61" s="69">
        <v>126.32799999999999</v>
      </c>
      <c r="P61" s="86">
        <f>125.37+0.633</f>
        <v>126.003</v>
      </c>
      <c r="Q61" s="66">
        <f>125.192+0.633</f>
        <v>125.82499999999999</v>
      </c>
      <c r="R61" s="66">
        <f>125.02+0.633</f>
        <v>125.65299999999999</v>
      </c>
      <c r="S61" s="66">
        <f>124.821+0.633</f>
        <v>125.45399999999999</v>
      </c>
      <c r="T61" s="66">
        <f>124.678+0.663</f>
        <v>125.34099999999999</v>
      </c>
      <c r="U61" s="31"/>
      <c r="V61" s="30">
        <f>(I61-G61)/(12/12)</f>
        <v>-0.69000000000002615</v>
      </c>
      <c r="W61" s="32">
        <f t="shared" si="47"/>
        <v>-0.47300000000001319</v>
      </c>
      <c r="X61" s="55">
        <f t="shared" si="48"/>
        <v>-0.92000000000000171</v>
      </c>
      <c r="Y61" s="68">
        <f t="shared" si="57"/>
        <v>-0.61099999999999</v>
      </c>
      <c r="Z61" s="68">
        <f t="shared" si="58"/>
        <v>-0.35000000000000853</v>
      </c>
      <c r="AA61" s="68">
        <f t="shared" si="1"/>
        <v>-0.31199999999999761</v>
      </c>
      <c r="AB61" s="88">
        <f t="shared" si="64"/>
        <v>-0.60316666666666896</v>
      </c>
      <c r="AC61" s="49">
        <f t="shared" si="59"/>
        <v>-0.69000000000002615</v>
      </c>
      <c r="AD61" s="32">
        <f t="shared" si="60"/>
        <v>-0.84499999999999886</v>
      </c>
      <c r="AE61" s="32">
        <f t="shared" si="49"/>
        <v>-0.78599999999998715</v>
      </c>
      <c r="AF61" s="68">
        <f t="shared" si="50"/>
        <v>-0.59200000000001296</v>
      </c>
      <c r="AG61" s="68">
        <f t="shared" si="61"/>
        <v>-0.50300000000000011</v>
      </c>
      <c r="AH61" s="68">
        <f t="shared" si="62"/>
        <v>-0.37099999999999511</v>
      </c>
      <c r="AI61" s="68">
        <f t="shared" si="63"/>
        <v>-0.56933333333333758</v>
      </c>
      <c r="AJ61" s="68">
        <f t="shared" si="5"/>
        <v>-0.11299999999999955</v>
      </c>
      <c r="AK61"/>
    </row>
    <row r="62" spans="1:37" x14ac:dyDescent="0.25">
      <c r="A62" s="3">
        <v>1108</v>
      </c>
      <c r="B62" s="66">
        <v>2361311.997</v>
      </c>
      <c r="C62" s="66">
        <v>6086633.8669999996</v>
      </c>
      <c r="D62" s="66">
        <v>123.517</v>
      </c>
      <c r="E62" s="6" t="s">
        <v>27</v>
      </c>
      <c r="F62" s="30"/>
      <c r="G62" s="30">
        <v>123.751</v>
      </c>
      <c r="H62" s="30">
        <v>123.78100000000001</v>
      </c>
      <c r="I62" s="30">
        <v>123.747</v>
      </c>
      <c r="J62" s="30">
        <v>123.568</v>
      </c>
      <c r="K62" s="30">
        <v>123.779</v>
      </c>
      <c r="L62" s="30">
        <v>123.785</v>
      </c>
      <c r="M62" s="56">
        <v>123.71299999999999</v>
      </c>
      <c r="N62" s="54">
        <v>123.626</v>
      </c>
      <c r="O62" s="70">
        <v>123.611</v>
      </c>
      <c r="P62" s="66">
        <v>123.636</v>
      </c>
      <c r="Q62" s="66">
        <v>123.67100000000001</v>
      </c>
      <c r="R62" s="66">
        <v>123.63</v>
      </c>
      <c r="S62" s="66">
        <v>123.51</v>
      </c>
      <c r="T62" s="66">
        <v>123.517</v>
      </c>
      <c r="U62" s="31"/>
      <c r="V62" s="30">
        <f t="shared" ref="V62:V74" si="65">J62-H62</f>
        <v>-0.21300000000000807</v>
      </c>
      <c r="W62" s="32">
        <f t="shared" si="47"/>
        <v>0.21699999999999875</v>
      </c>
      <c r="X62" s="55">
        <f t="shared" si="48"/>
        <v>-0.15899999999999181</v>
      </c>
      <c r="Y62" s="68">
        <f t="shared" si="57"/>
        <v>9.9999999999909051E-3</v>
      </c>
      <c r="Z62" s="68">
        <f t="shared" si="58"/>
        <v>-6.0000000000002274E-3</v>
      </c>
      <c r="AA62" s="68">
        <f t="shared" si="1"/>
        <v>-0.11299999999999955</v>
      </c>
      <c r="AB62" s="88">
        <f t="shared" si="64"/>
        <v>-4.400000000000167E-2</v>
      </c>
      <c r="AC62" s="49">
        <f t="shared" si="59"/>
        <v>-4.0000000000048885E-3</v>
      </c>
      <c r="AD62" s="32">
        <f t="shared" si="60"/>
        <v>3.1999999999996476E-2</v>
      </c>
      <c r="AE62" s="32">
        <f t="shared" si="49"/>
        <v>-6.6000000000002501E-2</v>
      </c>
      <c r="AF62" s="68">
        <f t="shared" si="50"/>
        <v>-0.10199999999998965</v>
      </c>
      <c r="AG62" s="68">
        <f t="shared" si="61"/>
        <v>6.0000000000002274E-2</v>
      </c>
      <c r="AH62" s="68">
        <f t="shared" si="62"/>
        <v>-0.16100000000000136</v>
      </c>
      <c r="AI62" s="68">
        <f t="shared" si="63"/>
        <v>-1.333333333333305E-2</v>
      </c>
      <c r="AJ62" s="68">
        <f t="shared" si="5"/>
        <v>6.9999999999907914E-3</v>
      </c>
      <c r="AK62"/>
    </row>
    <row r="63" spans="1:37" x14ac:dyDescent="0.25">
      <c r="A63" s="17" t="s">
        <v>110</v>
      </c>
      <c r="B63" s="95">
        <v>2239273.1039999998</v>
      </c>
      <c r="C63" s="95">
        <v>6146218.7680000002</v>
      </c>
      <c r="D63" s="95">
        <v>139.68600000000001</v>
      </c>
      <c r="E63" s="18" t="s">
        <v>112</v>
      </c>
      <c r="F63" s="30"/>
      <c r="G63" s="30">
        <v>141.374</v>
      </c>
      <c r="H63" s="30">
        <v>141.346</v>
      </c>
      <c r="I63" s="30">
        <v>141.18899999999999</v>
      </c>
      <c r="J63" s="30">
        <v>140.86199999999999</v>
      </c>
      <c r="K63" s="30">
        <v>140.679</v>
      </c>
      <c r="L63" s="30">
        <v>140.68299999999999</v>
      </c>
      <c r="M63" s="56">
        <v>140.42500000000001</v>
      </c>
      <c r="N63" s="54">
        <v>140.178</v>
      </c>
      <c r="O63" s="66">
        <v>139.97399999999999</v>
      </c>
      <c r="P63" s="66">
        <v>139.69</v>
      </c>
      <c r="Q63" s="66">
        <v>139.55199999999999</v>
      </c>
      <c r="R63" s="66">
        <v>139.47999999999999</v>
      </c>
      <c r="S63" s="66">
        <v>139.328</v>
      </c>
      <c r="T63" s="105"/>
      <c r="U63" s="31"/>
      <c r="V63" s="30">
        <f t="shared" si="65"/>
        <v>-0.48400000000000887</v>
      </c>
      <c r="W63" s="32">
        <f t="shared" si="47"/>
        <v>-0.17900000000000205</v>
      </c>
      <c r="X63" s="55">
        <f t="shared" si="48"/>
        <v>-0.50499999999999545</v>
      </c>
      <c r="Y63" s="68">
        <f t="shared" si="57"/>
        <v>-0.48799999999999955</v>
      </c>
      <c r="Z63" s="68">
        <f t="shared" si="58"/>
        <v>-0.21000000000000796</v>
      </c>
      <c r="AA63" s="68"/>
      <c r="AB63" s="88"/>
      <c r="AC63" s="49">
        <f t="shared" si="59"/>
        <v>-0.18500000000000227</v>
      </c>
      <c r="AD63" s="32">
        <f t="shared" si="60"/>
        <v>-0.50999999999999091</v>
      </c>
      <c r="AE63" s="32">
        <f t="shared" si="49"/>
        <v>-0.25399999999999068</v>
      </c>
      <c r="AF63" s="68">
        <f t="shared" si="50"/>
        <v>-0.45100000000002183</v>
      </c>
      <c r="AG63" s="68">
        <f t="shared" si="61"/>
        <v>-0.42199999999999704</v>
      </c>
      <c r="AH63" s="68">
        <f t="shared" si="62"/>
        <v>-0.22399999999998954</v>
      </c>
      <c r="AI63" s="68">
        <f t="shared" si="63"/>
        <v>-0.30366666666666714</v>
      </c>
      <c r="AJ63" s="68"/>
      <c r="AK63"/>
    </row>
    <row r="64" spans="1:37" x14ac:dyDescent="0.25">
      <c r="A64" s="3">
        <v>2065</v>
      </c>
      <c r="B64" s="66">
        <v>2322679.41</v>
      </c>
      <c r="C64" s="66">
        <v>6128257.4270000001</v>
      </c>
      <c r="D64" s="66">
        <v>144.233</v>
      </c>
      <c r="E64" s="6" t="s">
        <v>28</v>
      </c>
      <c r="F64" s="30"/>
      <c r="G64" s="30">
        <v>146.01599999999999</v>
      </c>
      <c r="H64" s="30">
        <v>146.024</v>
      </c>
      <c r="I64" s="30">
        <v>145.74600000000001</v>
      </c>
      <c r="J64" s="30">
        <v>145.44399999999999</v>
      </c>
      <c r="K64" s="30">
        <v>145.39699999999999</v>
      </c>
      <c r="L64" s="30">
        <v>145.36099999999999</v>
      </c>
      <c r="M64" s="56">
        <v>144.94800000000001</v>
      </c>
      <c r="N64" s="54">
        <v>144.82400000000001</v>
      </c>
      <c r="O64" s="70">
        <v>144.71</v>
      </c>
      <c r="P64" s="66">
        <v>144.61699999999999</v>
      </c>
      <c r="Q64" s="66">
        <v>144.495</v>
      </c>
      <c r="R64" s="66">
        <v>144.47999999999999</v>
      </c>
      <c r="S64" s="66">
        <v>144.25200000000001</v>
      </c>
      <c r="T64" s="66">
        <v>144.233</v>
      </c>
      <c r="U64" s="31"/>
      <c r="V64" s="30">
        <f t="shared" si="65"/>
        <v>-0.58000000000001251</v>
      </c>
      <c r="W64" s="32">
        <f t="shared" si="47"/>
        <v>-8.2999999999998408E-2</v>
      </c>
      <c r="X64" s="55">
        <f t="shared" si="48"/>
        <v>-0.53699999999997772</v>
      </c>
      <c r="Y64" s="68">
        <f t="shared" si="57"/>
        <v>-0.20700000000002206</v>
      </c>
      <c r="Z64" s="68">
        <f t="shared" si="58"/>
        <v>-0.13700000000000045</v>
      </c>
      <c r="AA64" s="68">
        <f t="shared" si="1"/>
        <v>-0.24699999999998568</v>
      </c>
      <c r="AB64" s="88">
        <f t="shared" si="64"/>
        <v>-0.29849999999999949</v>
      </c>
      <c r="AC64" s="49">
        <f t="shared" si="59"/>
        <v>-0.26999999999998181</v>
      </c>
      <c r="AD64" s="32">
        <f t="shared" si="60"/>
        <v>-0.34900000000001796</v>
      </c>
      <c r="AE64" s="32">
        <f t="shared" si="49"/>
        <v>-0.44899999999998386</v>
      </c>
      <c r="AF64" s="68">
        <f t="shared" si="50"/>
        <v>-0.23799999999999955</v>
      </c>
      <c r="AG64" s="68">
        <f t="shared" si="61"/>
        <v>-0.21500000000000341</v>
      </c>
      <c r="AH64" s="68">
        <f t="shared" si="62"/>
        <v>-0.242999999999995</v>
      </c>
      <c r="AI64" s="68">
        <f t="shared" si="63"/>
        <v>-0.25349999999999778</v>
      </c>
      <c r="AJ64" s="68">
        <f t="shared" si="5"/>
        <v>-1.9000000000005457E-2</v>
      </c>
      <c r="AK64"/>
    </row>
    <row r="65" spans="1:37" x14ac:dyDescent="0.25">
      <c r="A65" s="3">
        <v>2076</v>
      </c>
      <c r="B65" s="66">
        <v>2280427.7050000001</v>
      </c>
      <c r="C65" s="66">
        <v>6163347.915</v>
      </c>
      <c r="D65" s="66">
        <v>178.26300000000001</v>
      </c>
      <c r="E65" s="6" t="s">
        <v>77</v>
      </c>
      <c r="F65" s="30"/>
      <c r="G65" s="30">
        <v>180.94900000000001</v>
      </c>
      <c r="H65" s="30">
        <v>180.85499999999999</v>
      </c>
      <c r="I65" s="30">
        <v>180.67400000000001</v>
      </c>
      <c r="J65" s="30">
        <v>180.34399999999999</v>
      </c>
      <c r="K65" s="30">
        <v>180.22399999999999</v>
      </c>
      <c r="L65" s="30">
        <v>180.119</v>
      </c>
      <c r="M65" s="56">
        <v>179.67599999999999</v>
      </c>
      <c r="N65" s="54">
        <v>179.36</v>
      </c>
      <c r="O65" s="66">
        <v>179.251</v>
      </c>
      <c r="P65" s="66">
        <v>178.92400000000001</v>
      </c>
      <c r="Q65" s="66">
        <v>178.732</v>
      </c>
      <c r="R65" s="66">
        <v>178.66</v>
      </c>
      <c r="S65" s="66">
        <v>178.506</v>
      </c>
      <c r="T65" s="66">
        <v>178.26300000000001</v>
      </c>
      <c r="U65" s="31"/>
      <c r="V65" s="30">
        <f t="shared" si="65"/>
        <v>-0.51099999999999568</v>
      </c>
      <c r="W65" s="32">
        <f t="shared" si="47"/>
        <v>-0.22499999999999432</v>
      </c>
      <c r="X65" s="55">
        <f t="shared" si="48"/>
        <v>-0.75899999999998613</v>
      </c>
      <c r="Y65" s="68">
        <f t="shared" si="57"/>
        <v>-0.43600000000000705</v>
      </c>
      <c r="Z65" s="68">
        <f t="shared" si="58"/>
        <v>-0.26400000000001</v>
      </c>
      <c r="AA65" s="68">
        <f t="shared" si="1"/>
        <v>-0.39699999999999136</v>
      </c>
      <c r="AB65" s="88">
        <f t="shared" si="64"/>
        <v>-0.43199999999999744</v>
      </c>
      <c r="AC65" s="49">
        <f t="shared" si="59"/>
        <v>-0.27500000000000568</v>
      </c>
      <c r="AD65" s="32">
        <f t="shared" si="60"/>
        <v>-0.45000000000001705</v>
      </c>
      <c r="AE65" s="32">
        <f t="shared" si="49"/>
        <v>-0.54800000000000182</v>
      </c>
      <c r="AF65" s="68">
        <f t="shared" si="50"/>
        <v>-0.42499999999998295</v>
      </c>
      <c r="AG65" s="68">
        <f t="shared" si="61"/>
        <v>-0.51900000000000546</v>
      </c>
      <c r="AH65" s="68">
        <f t="shared" si="62"/>
        <v>-0.22599999999999909</v>
      </c>
      <c r="AI65" s="68">
        <f t="shared" si="63"/>
        <v>-0.36950000000000216</v>
      </c>
      <c r="AJ65" s="68">
        <f t="shared" si="5"/>
        <v>-0.242999999999995</v>
      </c>
      <c r="AK65"/>
    </row>
    <row r="66" spans="1:37" x14ac:dyDescent="0.25">
      <c r="A66" s="3">
        <v>2107</v>
      </c>
      <c r="B66" s="66">
        <v>2099695.5950000002</v>
      </c>
      <c r="C66" s="66">
        <v>6220352.7630000003</v>
      </c>
      <c r="D66" s="66">
        <v>174.91300000000001</v>
      </c>
      <c r="E66" s="6" t="s">
        <v>78</v>
      </c>
      <c r="F66" s="30"/>
      <c r="G66" s="30">
        <v>176.244</v>
      </c>
      <c r="H66" s="30">
        <v>176.19399999999999</v>
      </c>
      <c r="I66" s="30">
        <v>176.119</v>
      </c>
      <c r="J66" s="30">
        <v>175.773</v>
      </c>
      <c r="K66" s="30">
        <v>175.53700000000001</v>
      </c>
      <c r="L66" s="30">
        <v>175.65299999999999</v>
      </c>
      <c r="M66" s="56">
        <v>175.44900000000001</v>
      </c>
      <c r="N66" s="54">
        <v>175.25200000000001</v>
      </c>
      <c r="O66" s="70">
        <v>175.13499999999999</v>
      </c>
      <c r="P66" s="66">
        <v>174.94900000000001</v>
      </c>
      <c r="Q66" s="66">
        <v>175.048</v>
      </c>
      <c r="R66" s="66">
        <v>174.99</v>
      </c>
      <c r="S66" s="66">
        <v>175.023</v>
      </c>
      <c r="T66" s="66">
        <v>174.91300000000001</v>
      </c>
      <c r="U66" s="31"/>
      <c r="V66" s="30">
        <f t="shared" si="65"/>
        <v>-0.42099999999999227</v>
      </c>
      <c r="W66" s="32">
        <f t="shared" si="47"/>
        <v>-0.12000000000000455</v>
      </c>
      <c r="X66" s="55">
        <f t="shared" si="48"/>
        <v>-0.40099999999998204</v>
      </c>
      <c r="Y66" s="68">
        <f t="shared" si="57"/>
        <v>-0.30299999999999727</v>
      </c>
      <c r="Z66" s="68">
        <f t="shared" si="58"/>
        <v>4.0999999999996817E-2</v>
      </c>
      <c r="AA66" s="68">
        <f t="shared" si="1"/>
        <v>-7.6999999999998181E-2</v>
      </c>
      <c r="AB66" s="88">
        <f t="shared" si="64"/>
        <v>-0.21349999999999625</v>
      </c>
      <c r="AC66" s="49">
        <f t="shared" si="59"/>
        <v>-0.125</v>
      </c>
      <c r="AD66" s="32">
        <f t="shared" si="60"/>
        <v>-0.58199999999999363</v>
      </c>
      <c r="AE66" s="32">
        <f t="shared" si="49"/>
        <v>-8.7999999999993861E-2</v>
      </c>
      <c r="AF66" s="68">
        <f t="shared" si="50"/>
        <v>-0.31400000000002137</v>
      </c>
      <c r="AG66" s="68">
        <f t="shared" si="61"/>
        <v>-8.6999999999989086E-2</v>
      </c>
      <c r="AH66" s="68">
        <f t="shared" si="62"/>
        <v>-2.5000000000005684E-2</v>
      </c>
      <c r="AI66" s="68">
        <f t="shared" si="63"/>
        <v>-0.199333333333333</v>
      </c>
      <c r="AJ66" s="68">
        <f t="shared" si="5"/>
        <v>-0.10999999999998522</v>
      </c>
      <c r="AK66"/>
    </row>
    <row r="67" spans="1:37" x14ac:dyDescent="0.25">
      <c r="A67" s="3">
        <v>2147</v>
      </c>
      <c r="B67" s="66">
        <v>2062741.48</v>
      </c>
      <c r="C67" s="66">
        <v>6223016.0489999996</v>
      </c>
      <c r="D67" s="66">
        <v>195.16499999999999</v>
      </c>
      <c r="E67" s="6" t="s">
        <v>29</v>
      </c>
      <c r="F67" s="30"/>
      <c r="G67" s="30">
        <v>196.79599999999999</v>
      </c>
      <c r="H67" s="30">
        <v>196.71700000000001</v>
      </c>
      <c r="I67" s="30">
        <v>196.62899999999999</v>
      </c>
      <c r="J67" s="30">
        <v>196.21700000000001</v>
      </c>
      <c r="K67" s="30">
        <v>195.95699999999999</v>
      </c>
      <c r="L67" s="30">
        <v>195.95599999999999</v>
      </c>
      <c r="M67" s="56">
        <v>195.655</v>
      </c>
      <c r="N67" s="54">
        <v>195.43700000000001</v>
      </c>
      <c r="O67" s="66">
        <v>195.34299999999999</v>
      </c>
      <c r="P67" s="66">
        <v>195.07400000000001</v>
      </c>
      <c r="Q67" s="66">
        <v>195.24100000000001</v>
      </c>
      <c r="R67" s="66">
        <v>195.2</v>
      </c>
      <c r="S67" s="66">
        <v>195.26300000000001</v>
      </c>
      <c r="T67" s="66">
        <v>195.16499999999999</v>
      </c>
      <c r="U67" s="31"/>
      <c r="V67" s="30">
        <f t="shared" si="65"/>
        <v>-0.5</v>
      </c>
      <c r="W67" s="32">
        <f t="shared" si="47"/>
        <v>-0.2610000000000241</v>
      </c>
      <c r="X67" s="55">
        <f t="shared" si="48"/>
        <v>-0.51899999999997704</v>
      </c>
      <c r="Y67" s="68">
        <f t="shared" si="57"/>
        <v>-0.36299999999999955</v>
      </c>
      <c r="Z67" s="68">
        <f t="shared" si="58"/>
        <v>0.12599999999997635</v>
      </c>
      <c r="AA67" s="68">
        <f t="shared" si="1"/>
        <v>-3.4999999999996589E-2</v>
      </c>
      <c r="AB67" s="88">
        <f t="shared" si="64"/>
        <v>-0.25866666666667015</v>
      </c>
      <c r="AC67" s="49">
        <f t="shared" si="59"/>
        <v>-0.16700000000000159</v>
      </c>
      <c r="AD67" s="32">
        <f t="shared" si="60"/>
        <v>-0.67199999999999704</v>
      </c>
      <c r="AE67" s="32">
        <f t="shared" si="49"/>
        <v>-0.3019999999999925</v>
      </c>
      <c r="AF67" s="68">
        <f t="shared" si="50"/>
        <v>-0.31200000000001182</v>
      </c>
      <c r="AG67" s="68">
        <f t="shared" si="61"/>
        <v>-0.10199999999997544</v>
      </c>
      <c r="AH67" s="68">
        <f t="shared" si="62"/>
        <v>2.199999999999136E-2</v>
      </c>
      <c r="AI67" s="68">
        <f t="shared" si="63"/>
        <v>-0.25916666666666305</v>
      </c>
      <c r="AJ67" s="68">
        <f t="shared" si="5"/>
        <v>-9.8000000000013188E-2</v>
      </c>
      <c r="AK67"/>
    </row>
    <row r="68" spans="1:37" x14ac:dyDescent="0.25">
      <c r="A68" s="3">
        <v>2149</v>
      </c>
      <c r="B68" s="66">
        <v>2115864.7170000002</v>
      </c>
      <c r="C68" s="66">
        <v>6175004.3969999999</v>
      </c>
      <c r="D68" s="66">
        <v>164.62</v>
      </c>
      <c r="E68" s="6" t="s">
        <v>30</v>
      </c>
      <c r="F68" s="30"/>
      <c r="G68" s="30">
        <v>166.011</v>
      </c>
      <c r="H68" s="30">
        <v>165.95699999999999</v>
      </c>
      <c r="I68" s="30">
        <v>165.93</v>
      </c>
      <c r="J68" s="30">
        <v>165.58799999999999</v>
      </c>
      <c r="K68" s="30">
        <v>165.482</v>
      </c>
      <c r="L68" s="30">
        <v>165.506</v>
      </c>
      <c r="M68" s="56">
        <v>165.334</v>
      </c>
      <c r="N68" s="54">
        <v>165.02</v>
      </c>
      <c r="O68" s="70">
        <v>165</v>
      </c>
      <c r="P68" s="66">
        <v>164.65899999999999</v>
      </c>
      <c r="Q68" s="66">
        <v>164.74</v>
      </c>
      <c r="R68" s="66">
        <v>164.68</v>
      </c>
      <c r="S68" s="66">
        <v>164.87700000000001</v>
      </c>
      <c r="T68" s="66">
        <v>164.62</v>
      </c>
      <c r="U68" s="31"/>
      <c r="V68" s="30">
        <f t="shared" si="65"/>
        <v>-0.36899999999999977</v>
      </c>
      <c r="W68" s="32">
        <f t="shared" si="47"/>
        <v>-8.1999999999993634E-2</v>
      </c>
      <c r="X68" s="55">
        <f t="shared" si="48"/>
        <v>-0.48599999999999</v>
      </c>
      <c r="Y68" s="68">
        <f t="shared" si="57"/>
        <v>-0.36100000000001842</v>
      </c>
      <c r="Z68" s="68">
        <f t="shared" si="58"/>
        <v>2.1000000000015007E-2</v>
      </c>
      <c r="AA68" s="68">
        <f t="shared" si="1"/>
        <v>-6.0000000000002274E-2</v>
      </c>
      <c r="AB68" s="88">
        <f t="shared" si="64"/>
        <v>-0.22283333333333152</v>
      </c>
      <c r="AC68" s="49">
        <f t="shared" si="59"/>
        <v>-8.0999999999988859E-2</v>
      </c>
      <c r="AD68" s="32">
        <f t="shared" si="60"/>
        <v>-0.4480000000000075</v>
      </c>
      <c r="AE68" s="32">
        <f t="shared" si="49"/>
        <v>-0.14799999999999613</v>
      </c>
      <c r="AF68" s="68">
        <f t="shared" si="50"/>
        <v>-0.33400000000000318</v>
      </c>
      <c r="AG68" s="68">
        <f t="shared" si="61"/>
        <v>-0.25999999999999091</v>
      </c>
      <c r="AH68" s="68">
        <f t="shared" si="62"/>
        <v>0.13700000000000045</v>
      </c>
      <c r="AI68" s="68">
        <f t="shared" si="63"/>
        <v>-0.2118333333333311</v>
      </c>
      <c r="AJ68" s="68">
        <f t="shared" si="5"/>
        <v>-0.257000000000005</v>
      </c>
      <c r="AK68"/>
    </row>
    <row r="69" spans="1:37" x14ac:dyDescent="0.25">
      <c r="A69" s="3">
        <v>2160</v>
      </c>
      <c r="B69" s="66">
        <v>2078118.2309999999</v>
      </c>
      <c r="C69" s="66">
        <v>6305388.3289999999</v>
      </c>
      <c r="D69" s="66">
        <v>232.33099999999999</v>
      </c>
      <c r="E69" s="6" t="s">
        <v>31</v>
      </c>
      <c r="F69" s="30"/>
      <c r="G69" s="30">
        <v>233.19</v>
      </c>
      <c r="H69" s="30">
        <v>233.017</v>
      </c>
      <c r="I69" s="30">
        <v>232.982</v>
      </c>
      <c r="J69" s="30">
        <v>232.66900000000001</v>
      </c>
      <c r="K69" s="30">
        <v>232.74</v>
      </c>
      <c r="L69" s="30">
        <v>232.733</v>
      </c>
      <c r="M69" s="56">
        <v>232.73400000000001</v>
      </c>
      <c r="N69" s="54">
        <v>232.624</v>
      </c>
      <c r="O69" s="66">
        <v>232.59100000000001</v>
      </c>
      <c r="P69" s="66">
        <v>232.49100000000001</v>
      </c>
      <c r="Q69" s="66">
        <v>232.45699999999999</v>
      </c>
      <c r="R69" s="66">
        <v>232.41</v>
      </c>
      <c r="S69" s="66">
        <v>232.726</v>
      </c>
      <c r="T69" s="66">
        <v>232.33099999999999</v>
      </c>
      <c r="U69" s="31"/>
      <c r="V69" s="30">
        <f t="shared" si="65"/>
        <v>-0.34799999999998477</v>
      </c>
      <c r="W69" s="32">
        <f t="shared" si="47"/>
        <v>6.3999999999992951E-2</v>
      </c>
      <c r="X69" s="55">
        <f t="shared" si="48"/>
        <v>-0.10900000000000887</v>
      </c>
      <c r="Y69" s="68">
        <f t="shared" si="57"/>
        <v>-0.13299999999998136</v>
      </c>
      <c r="Z69" s="68">
        <f t="shared" si="58"/>
        <v>-8.100000000001728E-2</v>
      </c>
      <c r="AA69" s="68">
        <f t="shared" si="1"/>
        <v>-7.9000000000007731E-2</v>
      </c>
      <c r="AB69" s="88">
        <f t="shared" si="64"/>
        <v>-0.11433333333333451</v>
      </c>
      <c r="AC69" s="49">
        <f t="shared" si="59"/>
        <v>-0.20799999999999841</v>
      </c>
      <c r="AD69" s="32">
        <f t="shared" si="60"/>
        <v>-0.24199999999999022</v>
      </c>
      <c r="AE69" s="32">
        <f t="shared" si="49"/>
        <v>-6.0000000000002274E-3</v>
      </c>
      <c r="AF69" s="68">
        <f t="shared" si="50"/>
        <v>-0.14300000000000068</v>
      </c>
      <c r="AG69" s="68">
        <f t="shared" si="61"/>
        <v>-0.13400000000001455</v>
      </c>
      <c r="AH69" s="68">
        <f t="shared" si="62"/>
        <v>0.26900000000000546</v>
      </c>
      <c r="AI69" s="68">
        <f t="shared" si="63"/>
        <v>-0.12216666666666735</v>
      </c>
      <c r="AJ69" s="68">
        <f t="shared" si="5"/>
        <v>-0.39500000000001023</v>
      </c>
      <c r="AK69"/>
    </row>
    <row r="70" spans="1:37" x14ac:dyDescent="0.25">
      <c r="A70" s="3">
        <v>2348</v>
      </c>
      <c r="B70" s="66">
        <v>2256684.5750000002</v>
      </c>
      <c r="C70" s="66">
        <v>6084032.5350000001</v>
      </c>
      <c r="D70" s="66">
        <v>112.45699999999999</v>
      </c>
      <c r="E70" s="6" t="s">
        <v>32</v>
      </c>
      <c r="F70" s="30"/>
      <c r="G70" s="30">
        <v>113.44199999999999</v>
      </c>
      <c r="H70" s="30">
        <v>113.36499999999999</v>
      </c>
      <c r="I70" s="30">
        <v>113.253</v>
      </c>
      <c r="J70" s="30">
        <v>113.081</v>
      </c>
      <c r="K70" s="30">
        <v>113.08</v>
      </c>
      <c r="L70" s="30">
        <v>113.14700000000001</v>
      </c>
      <c r="M70" s="56">
        <v>112.976</v>
      </c>
      <c r="N70" s="54">
        <v>112.854</v>
      </c>
      <c r="O70" s="70">
        <v>112.828</v>
      </c>
      <c r="P70" s="66">
        <v>112.67700000000001</v>
      </c>
      <c r="Q70" s="66">
        <v>112.621</v>
      </c>
      <c r="R70" s="66">
        <v>112.58</v>
      </c>
      <c r="S70" s="66">
        <v>112.498</v>
      </c>
      <c r="T70" s="66">
        <v>112.45699999999999</v>
      </c>
      <c r="U70" s="31"/>
      <c r="V70" s="30">
        <f t="shared" si="65"/>
        <v>-0.28399999999999181</v>
      </c>
      <c r="W70" s="32">
        <f t="shared" si="47"/>
        <v>6.6000000000002501E-2</v>
      </c>
      <c r="X70" s="55">
        <f t="shared" si="48"/>
        <v>-0.29300000000000637</v>
      </c>
      <c r="Y70" s="68">
        <f t="shared" si="57"/>
        <v>-0.1769999999999925</v>
      </c>
      <c r="Z70" s="68">
        <f t="shared" si="58"/>
        <v>-9.7000000000008413E-2</v>
      </c>
      <c r="AA70" s="68">
        <f t="shared" si="1"/>
        <v>-0.12300000000000466</v>
      </c>
      <c r="AB70" s="88">
        <f t="shared" si="64"/>
        <v>-0.15133333333333354</v>
      </c>
      <c r="AC70" s="49">
        <f t="shared" si="59"/>
        <v>-0.18899999999999295</v>
      </c>
      <c r="AD70" s="32">
        <f t="shared" si="60"/>
        <v>-0.17300000000000182</v>
      </c>
      <c r="AE70" s="32">
        <f t="shared" si="49"/>
        <v>-0.1039999999999992</v>
      </c>
      <c r="AF70" s="68">
        <f t="shared" si="50"/>
        <v>-0.14799999999999613</v>
      </c>
      <c r="AG70" s="68">
        <f t="shared" si="61"/>
        <v>-0.20700000000000784</v>
      </c>
      <c r="AH70" s="68">
        <f t="shared" si="62"/>
        <v>-0.12299999999999045</v>
      </c>
      <c r="AI70" s="68">
        <f t="shared" si="63"/>
        <v>-0.136833333333333</v>
      </c>
      <c r="AJ70" s="68">
        <f t="shared" si="5"/>
        <v>-4.1000000000011028E-2</v>
      </c>
      <c r="AK70"/>
    </row>
    <row r="71" spans="1:37" x14ac:dyDescent="0.25">
      <c r="A71" s="3">
        <v>2362</v>
      </c>
      <c r="B71" s="66">
        <v>2256922.9139999999</v>
      </c>
      <c r="C71" s="66">
        <v>6143246.2929999996</v>
      </c>
      <c r="D71" s="66">
        <v>146.393</v>
      </c>
      <c r="E71" s="6" t="s">
        <v>33</v>
      </c>
      <c r="F71" s="30"/>
      <c r="G71" s="30">
        <v>149.81800000000001</v>
      </c>
      <c r="H71" s="30">
        <v>149.62100000000001</v>
      </c>
      <c r="I71" s="30">
        <v>149.286</v>
      </c>
      <c r="J71" s="30">
        <v>148.89099999999999</v>
      </c>
      <c r="K71" s="30">
        <v>148.68199999999999</v>
      </c>
      <c r="L71" s="30">
        <v>148.51599999999999</v>
      </c>
      <c r="M71" s="56">
        <v>148.02099999999999</v>
      </c>
      <c r="N71" s="54">
        <v>147.65299999999999</v>
      </c>
      <c r="O71" s="66">
        <v>147.36199999999999</v>
      </c>
      <c r="P71" s="66">
        <v>147.04400000000001</v>
      </c>
      <c r="Q71" s="66">
        <v>146.845</v>
      </c>
      <c r="R71" s="66">
        <v>146.75</v>
      </c>
      <c r="S71" s="66">
        <v>146.57499999999999</v>
      </c>
      <c r="T71" s="66">
        <v>146.393</v>
      </c>
      <c r="U71" s="31"/>
      <c r="V71" s="30">
        <f t="shared" si="65"/>
        <v>-0.73000000000001819</v>
      </c>
      <c r="W71" s="32">
        <f t="shared" si="47"/>
        <v>-0.375</v>
      </c>
      <c r="X71" s="55">
        <f t="shared" si="48"/>
        <v>-0.86299999999999955</v>
      </c>
      <c r="Y71" s="68">
        <f t="shared" si="57"/>
        <v>-0.60899999999998045</v>
      </c>
      <c r="Z71" s="68">
        <f t="shared" si="58"/>
        <v>-0.29400000000001114</v>
      </c>
      <c r="AA71" s="68">
        <f t="shared" ref="AA71:AA82" si="66">T71-R71</f>
        <v>-0.35699999999999932</v>
      </c>
      <c r="AB71" s="88">
        <f t="shared" si="64"/>
        <v>-0.53800000000000148</v>
      </c>
      <c r="AC71" s="49">
        <f t="shared" si="59"/>
        <v>-0.53200000000001069</v>
      </c>
      <c r="AD71" s="32">
        <f t="shared" si="60"/>
        <v>-0.60400000000001342</v>
      </c>
      <c r="AE71" s="32">
        <f t="shared" si="49"/>
        <v>-0.66100000000000136</v>
      </c>
      <c r="AF71" s="68">
        <f t="shared" si="50"/>
        <v>-0.65899999999999181</v>
      </c>
      <c r="AG71" s="68">
        <f t="shared" si="61"/>
        <v>-0.51699999999999591</v>
      </c>
      <c r="AH71" s="68">
        <f t="shared" si="62"/>
        <v>-0.27000000000001023</v>
      </c>
      <c r="AI71" s="68">
        <f t="shared" si="63"/>
        <v>-0.49550000000000222</v>
      </c>
      <c r="AJ71" s="68">
        <f t="shared" ref="AJ71:AJ82" si="67">T71-S71</f>
        <v>-0.18199999999998795</v>
      </c>
      <c r="AK71"/>
    </row>
    <row r="72" spans="1:37" x14ac:dyDescent="0.25">
      <c r="A72" s="3">
        <v>2378</v>
      </c>
      <c r="B72" s="66">
        <v>2256382.0699999998</v>
      </c>
      <c r="C72" s="66">
        <v>6184306.574</v>
      </c>
      <c r="D72" s="66">
        <v>179.25299999999999</v>
      </c>
      <c r="E72" s="6" t="s">
        <v>34</v>
      </c>
      <c r="F72" s="30"/>
      <c r="G72" s="30">
        <v>182.58799999999999</v>
      </c>
      <c r="H72" s="30">
        <v>182.47</v>
      </c>
      <c r="I72" s="30">
        <v>182.262</v>
      </c>
      <c r="J72" s="30">
        <v>181.863</v>
      </c>
      <c r="K72" s="30">
        <v>181.62899999999999</v>
      </c>
      <c r="L72" s="30">
        <v>181.46299999999999</v>
      </c>
      <c r="M72" s="56">
        <v>181.03899999999999</v>
      </c>
      <c r="N72" s="54">
        <v>180.71600000000001</v>
      </c>
      <c r="O72" s="70">
        <v>180.50899999999999</v>
      </c>
      <c r="P72" s="66">
        <v>180.17400000000001</v>
      </c>
      <c r="Q72" s="66">
        <v>179.904</v>
      </c>
      <c r="R72" s="66">
        <v>179.83</v>
      </c>
      <c r="S72" s="66">
        <v>179.535</v>
      </c>
      <c r="T72" s="66">
        <v>179.25299999999999</v>
      </c>
      <c r="U72" s="31"/>
      <c r="V72" s="30">
        <f t="shared" si="65"/>
        <v>-0.60699999999999932</v>
      </c>
      <c r="W72" s="32">
        <f t="shared" si="47"/>
        <v>-0.40000000000000568</v>
      </c>
      <c r="X72" s="55">
        <f t="shared" si="48"/>
        <v>-0.74699999999998568</v>
      </c>
      <c r="Y72" s="68">
        <f t="shared" si="57"/>
        <v>-0.54200000000000159</v>
      </c>
      <c r="Z72" s="68">
        <f t="shared" ref="Z72:Z81" si="68">R72-P72</f>
        <v>-0.34399999999999409</v>
      </c>
      <c r="AA72" s="68">
        <f t="shared" si="66"/>
        <v>-0.5770000000000266</v>
      </c>
      <c r="AB72" s="88">
        <f t="shared" si="64"/>
        <v>-0.53616666666666879</v>
      </c>
      <c r="AC72" s="49">
        <f t="shared" si="59"/>
        <v>-0.32599999999999341</v>
      </c>
      <c r="AD72" s="32">
        <f t="shared" si="60"/>
        <v>-0.63300000000000978</v>
      </c>
      <c r="AE72" s="32">
        <f t="shared" si="49"/>
        <v>-0.59000000000000341</v>
      </c>
      <c r="AF72" s="68">
        <f t="shared" si="50"/>
        <v>-0.53000000000000114</v>
      </c>
      <c r="AG72" s="68">
        <f t="shared" si="61"/>
        <v>-0.60499999999998977</v>
      </c>
      <c r="AH72" s="68">
        <f t="shared" si="62"/>
        <v>-0.36899999999999977</v>
      </c>
      <c r="AI72" s="68">
        <f t="shared" si="63"/>
        <v>-0.44733333333333292</v>
      </c>
      <c r="AJ72" s="68">
        <f t="shared" si="67"/>
        <v>-0.28200000000001069</v>
      </c>
      <c r="AK72"/>
    </row>
    <row r="73" spans="1:37" x14ac:dyDescent="0.25">
      <c r="A73" s="3">
        <v>2448</v>
      </c>
      <c r="B73" s="66">
        <v>2061261.071</v>
      </c>
      <c r="C73" s="66">
        <v>6266141.2439999999</v>
      </c>
      <c r="D73" s="66">
        <v>197.33799999999999</v>
      </c>
      <c r="E73" s="6" t="s">
        <v>35</v>
      </c>
      <c r="F73" s="30"/>
      <c r="G73" s="30">
        <v>199.41499999999999</v>
      </c>
      <c r="H73" s="30">
        <v>199.28</v>
      </c>
      <c r="I73" s="30">
        <v>199.18700000000001</v>
      </c>
      <c r="J73" s="30">
        <v>198.756</v>
      </c>
      <c r="K73" s="30">
        <v>198.536</v>
      </c>
      <c r="L73" s="30">
        <v>198.501</v>
      </c>
      <c r="M73" s="56">
        <v>198.22800000000001</v>
      </c>
      <c r="N73" s="54">
        <v>198.03200000000001</v>
      </c>
      <c r="O73" s="66">
        <v>197.88900000000001</v>
      </c>
      <c r="P73" s="66">
        <v>197.703</v>
      </c>
      <c r="Q73" s="66">
        <v>197.64099999999999</v>
      </c>
      <c r="R73" s="66">
        <v>197.57</v>
      </c>
      <c r="S73" s="66">
        <v>197.559</v>
      </c>
      <c r="T73" s="66">
        <v>197.33799999999999</v>
      </c>
      <c r="U73" s="31"/>
      <c r="V73" s="30">
        <f t="shared" si="65"/>
        <v>-0.52400000000000091</v>
      </c>
      <c r="W73" s="32">
        <f t="shared" si="47"/>
        <v>-0.25499999999999545</v>
      </c>
      <c r="X73" s="55">
        <f t="shared" si="48"/>
        <v>-0.46899999999999409</v>
      </c>
      <c r="Y73" s="68">
        <f t="shared" si="57"/>
        <v>-0.32900000000000773</v>
      </c>
      <c r="Z73" s="68">
        <f t="shared" si="68"/>
        <v>-0.13300000000000978</v>
      </c>
      <c r="AA73" s="68">
        <f t="shared" si="66"/>
        <v>-0.23199999999999932</v>
      </c>
      <c r="AB73" s="88">
        <f t="shared" si="64"/>
        <v>-0.32366666666666788</v>
      </c>
      <c r="AC73" s="49">
        <f t="shared" si="59"/>
        <v>-0.22799999999998022</v>
      </c>
      <c r="AD73" s="32">
        <f t="shared" si="60"/>
        <v>-0.65100000000001046</v>
      </c>
      <c r="AE73" s="32">
        <f t="shared" si="49"/>
        <v>-0.30799999999999272</v>
      </c>
      <c r="AF73" s="68">
        <f t="shared" si="50"/>
        <v>-0.33899999999999864</v>
      </c>
      <c r="AG73" s="68">
        <f t="shared" si="61"/>
        <v>-0.24800000000001887</v>
      </c>
      <c r="AH73" s="68">
        <f t="shared" si="62"/>
        <v>-8.1999999999993634E-2</v>
      </c>
      <c r="AI73" s="68">
        <f t="shared" si="63"/>
        <v>-0.2956666666666668</v>
      </c>
      <c r="AJ73" s="68">
        <f t="shared" si="67"/>
        <v>-0.22100000000000364</v>
      </c>
      <c r="AK73"/>
    </row>
    <row r="74" spans="1:37" x14ac:dyDescent="0.25">
      <c r="A74" s="3">
        <v>2562</v>
      </c>
      <c r="B74" s="66">
        <v>2232976.7880000002</v>
      </c>
      <c r="C74" s="66">
        <v>6129496.5410000002</v>
      </c>
      <c r="D74" s="66">
        <v>131.62200000000001</v>
      </c>
      <c r="E74" s="6" t="s">
        <v>81</v>
      </c>
      <c r="F74" s="30"/>
      <c r="G74" s="30">
        <v>133.74100000000001</v>
      </c>
      <c r="H74" s="30">
        <v>133.63499999999999</v>
      </c>
      <c r="I74" s="30">
        <v>133.54</v>
      </c>
      <c r="J74" s="30">
        <v>133.214</v>
      </c>
      <c r="K74" s="30">
        <v>133.13</v>
      </c>
      <c r="L74" s="30">
        <v>133.08500000000001</v>
      </c>
      <c r="M74" s="56">
        <v>132.648</v>
      </c>
      <c r="N74" s="54">
        <v>132.40100000000001</v>
      </c>
      <c r="O74" s="70">
        <v>132.345</v>
      </c>
      <c r="P74" s="66">
        <v>132.05699999999999</v>
      </c>
      <c r="Q74" s="66">
        <v>131.93</v>
      </c>
      <c r="R74" s="66">
        <v>131.88</v>
      </c>
      <c r="S74" s="66">
        <v>131.80099999999999</v>
      </c>
      <c r="T74" s="66">
        <v>131.62200000000001</v>
      </c>
      <c r="U74" s="31"/>
      <c r="V74" s="30">
        <f t="shared" si="65"/>
        <v>-0.42099999999999227</v>
      </c>
      <c r="W74" s="32">
        <f t="shared" si="47"/>
        <v>-0.12899999999999068</v>
      </c>
      <c r="X74" s="55">
        <f t="shared" si="48"/>
        <v>-0.6839999999999975</v>
      </c>
      <c r="Y74" s="68">
        <f t="shared" si="57"/>
        <v>-0.34400000000002251</v>
      </c>
      <c r="Z74" s="68">
        <f t="shared" si="68"/>
        <v>-0.1769999999999925</v>
      </c>
      <c r="AA74" s="68">
        <f t="shared" si="66"/>
        <v>-0.25799999999998136</v>
      </c>
      <c r="AB74" s="88">
        <f t="shared" si="64"/>
        <v>-0.33549999999999613</v>
      </c>
      <c r="AC74" s="49">
        <f t="shared" si="59"/>
        <v>-0.20100000000002183</v>
      </c>
      <c r="AD74" s="32">
        <f t="shared" si="60"/>
        <v>-0.40999999999999659</v>
      </c>
      <c r="AE74" s="32">
        <f t="shared" si="49"/>
        <v>-0.48199999999999932</v>
      </c>
      <c r="AF74" s="68">
        <f t="shared" si="50"/>
        <v>-0.30299999999999727</v>
      </c>
      <c r="AG74" s="68">
        <f t="shared" ref="AG74:AG82" si="69">Q74-O74</f>
        <v>-0.41499999999999204</v>
      </c>
      <c r="AH74" s="68">
        <f t="shared" si="62"/>
        <v>-0.1290000000000191</v>
      </c>
      <c r="AI74" s="68">
        <f t="shared" si="63"/>
        <v>-0.30183333333333451</v>
      </c>
      <c r="AJ74" s="68">
        <f t="shared" si="67"/>
        <v>-0.17899999999997362</v>
      </c>
      <c r="AK74"/>
    </row>
    <row r="75" spans="1:37" x14ac:dyDescent="0.25">
      <c r="A75" s="3" t="s">
        <v>36</v>
      </c>
      <c r="B75" s="66">
        <v>2405239.0079999999</v>
      </c>
      <c r="C75" s="66">
        <v>6241496.5089999996</v>
      </c>
      <c r="D75" s="66">
        <v>1289.3579999999999</v>
      </c>
      <c r="E75" s="6" t="s">
        <v>37</v>
      </c>
      <c r="F75" s="30"/>
      <c r="G75" s="30"/>
      <c r="H75" s="30"/>
      <c r="I75" s="30"/>
      <c r="J75" s="30">
        <v>1289.2950000000001</v>
      </c>
      <c r="K75" s="30">
        <v>1289.337</v>
      </c>
      <c r="L75" s="30">
        <v>1289.2280000000001</v>
      </c>
      <c r="M75" s="56">
        <v>1289.3710000000001</v>
      </c>
      <c r="N75" s="54">
        <v>1289.354</v>
      </c>
      <c r="O75" s="66">
        <v>1289.4580000000001</v>
      </c>
      <c r="P75" s="66">
        <v>1289.1679999999999</v>
      </c>
      <c r="Q75" s="66">
        <v>1289.422</v>
      </c>
      <c r="R75" s="66">
        <v>1289.32</v>
      </c>
      <c r="S75" s="66">
        <v>1289.4169999999999</v>
      </c>
      <c r="T75" s="66">
        <v>1289.3579999999999</v>
      </c>
      <c r="U75" s="30"/>
      <c r="V75" s="30"/>
      <c r="W75" s="32">
        <f t="shared" ref="W75:W82" si="70">L75-J75</f>
        <v>-6.7000000000007276E-2</v>
      </c>
      <c r="X75" s="55">
        <f t="shared" ref="X75:X82" si="71">N75-L75</f>
        <v>0.12599999999997635</v>
      </c>
      <c r="Y75" s="68">
        <f t="shared" si="57"/>
        <v>-0.18600000000014916</v>
      </c>
      <c r="Z75" s="68">
        <f t="shared" si="68"/>
        <v>0.15200000000004366</v>
      </c>
      <c r="AA75" s="68">
        <f t="shared" si="66"/>
        <v>3.8000000000010914E-2</v>
      </c>
      <c r="AB75" s="88">
        <f>(T75-J75)/5</f>
        <v>1.2599999999974899E-2</v>
      </c>
      <c r="AC75" s="31"/>
      <c r="AD75" s="31"/>
      <c r="AE75" s="32">
        <f t="shared" ref="AE75:AE82" si="72">M75-K75</f>
        <v>3.4000000000105501E-2</v>
      </c>
      <c r="AF75" s="68">
        <f t="shared" ref="AF75:AF82" si="73">O75-M75</f>
        <v>8.6999999999989086E-2</v>
      </c>
      <c r="AG75" s="68">
        <f t="shared" si="69"/>
        <v>-3.6000000000058208E-2</v>
      </c>
      <c r="AH75" s="68">
        <f t="shared" si="62"/>
        <v>-5.0000000001091394E-3</v>
      </c>
      <c r="AI75" s="67">
        <f t="shared" ref="AI75:AI82" si="74">(S75-K75)/4</f>
        <v>1.999999999998181E-2</v>
      </c>
      <c r="AJ75" s="68">
        <f t="shared" si="67"/>
        <v>-5.8999999999969077E-2</v>
      </c>
      <c r="AK75"/>
    </row>
    <row r="76" spans="1:37" x14ac:dyDescent="0.25">
      <c r="A76" s="3" t="s">
        <v>38</v>
      </c>
      <c r="B76" s="66">
        <v>2273179.4509999999</v>
      </c>
      <c r="C76" s="66">
        <v>6009947.6670000004</v>
      </c>
      <c r="D76" s="66">
        <v>137.899</v>
      </c>
      <c r="E76" s="6" t="s">
        <v>79</v>
      </c>
      <c r="F76" s="30"/>
      <c r="G76" s="30"/>
      <c r="H76" s="30"/>
      <c r="I76" s="30"/>
      <c r="J76" s="30">
        <v>137.88300000000001</v>
      </c>
      <c r="K76" s="30">
        <v>137.964</v>
      </c>
      <c r="L76" s="30">
        <v>137.959</v>
      </c>
      <c r="M76" s="56">
        <v>137.922</v>
      </c>
      <c r="N76" s="54">
        <v>137.83000000000001</v>
      </c>
      <c r="O76" s="70">
        <v>137.864</v>
      </c>
      <c r="P76" s="66">
        <v>137.89099999999999</v>
      </c>
      <c r="Q76" s="66">
        <v>137.96700000000001</v>
      </c>
      <c r="R76" s="66">
        <v>137.94999999999999</v>
      </c>
      <c r="S76" s="66">
        <v>137.86699999999999</v>
      </c>
      <c r="T76" s="66">
        <v>137.899</v>
      </c>
      <c r="U76" s="30"/>
      <c r="V76" s="30"/>
      <c r="W76" s="32">
        <f t="shared" si="70"/>
        <v>7.5999999999993406E-2</v>
      </c>
      <c r="X76" s="55">
        <f t="shared" si="71"/>
        <v>-0.12899999999999068</v>
      </c>
      <c r="Y76" s="68">
        <f t="shared" si="57"/>
        <v>6.0999999999978627E-2</v>
      </c>
      <c r="Z76" s="68">
        <f t="shared" si="68"/>
        <v>5.8999999999997499E-2</v>
      </c>
      <c r="AA76" s="68">
        <f t="shared" si="66"/>
        <v>-5.0999999999987722E-2</v>
      </c>
      <c r="AB76" s="88">
        <f t="shared" ref="AB76:AB82" si="75">(T76-J76)/5</f>
        <v>3.1999999999982264E-3</v>
      </c>
      <c r="AC76" s="31"/>
      <c r="AD76" s="31"/>
      <c r="AE76" s="32">
        <f t="shared" si="72"/>
        <v>-4.2000000000001592E-2</v>
      </c>
      <c r="AF76" s="68">
        <f t="shared" si="73"/>
        <v>-5.7999999999992724E-2</v>
      </c>
      <c r="AG76" s="68">
        <f t="shared" si="69"/>
        <v>0.10300000000000864</v>
      </c>
      <c r="AH76" s="68">
        <f t="shared" si="62"/>
        <v>-0.10000000000002274</v>
      </c>
      <c r="AI76" s="67">
        <f t="shared" si="74"/>
        <v>-2.4250000000002103E-2</v>
      </c>
      <c r="AJ76" s="68">
        <f t="shared" si="67"/>
        <v>3.2000000000010687E-2</v>
      </c>
      <c r="AK76"/>
    </row>
    <row r="77" spans="1:37" x14ac:dyDescent="0.25">
      <c r="A77" s="44" t="s">
        <v>39</v>
      </c>
      <c r="B77" s="66">
        <v>2197032.9890000001</v>
      </c>
      <c r="C77" s="66">
        <v>6077365.9220000003</v>
      </c>
      <c r="D77" s="66">
        <v>189.55799999999999</v>
      </c>
      <c r="E77" s="47" t="s">
        <v>40</v>
      </c>
      <c r="F77" s="30"/>
      <c r="G77" s="30"/>
      <c r="H77" s="30"/>
      <c r="I77" s="30"/>
      <c r="J77" s="30">
        <v>189.839</v>
      </c>
      <c r="K77" s="30">
        <v>189.78399999999999</v>
      </c>
      <c r="L77" s="34">
        <v>189.93509999999998</v>
      </c>
      <c r="M77" s="56">
        <v>189.79599999999999</v>
      </c>
      <c r="N77" s="54">
        <v>189.67500000000001</v>
      </c>
      <c r="O77" s="66">
        <v>189.75200000000001</v>
      </c>
      <c r="P77" s="66">
        <v>189.547</v>
      </c>
      <c r="Q77" s="66">
        <v>189.65899999999999</v>
      </c>
      <c r="R77" s="66">
        <v>189.64</v>
      </c>
      <c r="S77" s="66">
        <v>189.63499999999999</v>
      </c>
      <c r="T77" s="66">
        <v>189.55799999999999</v>
      </c>
      <c r="U77" s="30"/>
      <c r="V77" s="30"/>
      <c r="W77" s="32">
        <f t="shared" si="70"/>
        <v>9.6099999999978536E-2</v>
      </c>
      <c r="X77" s="55">
        <f t="shared" si="71"/>
        <v>-0.2600999999999658</v>
      </c>
      <c r="Y77" s="68">
        <f t="shared" si="57"/>
        <v>-0.12800000000001432</v>
      </c>
      <c r="Z77" s="68">
        <f t="shared" si="68"/>
        <v>9.2999999999989313E-2</v>
      </c>
      <c r="AA77" s="68">
        <f t="shared" si="66"/>
        <v>-8.1999999999993634E-2</v>
      </c>
      <c r="AB77" s="88">
        <f t="shared" si="75"/>
        <v>-5.620000000000118E-2</v>
      </c>
      <c r="AC77" s="31"/>
      <c r="AD77" s="31"/>
      <c r="AE77" s="32">
        <f t="shared" si="72"/>
        <v>1.2000000000000455E-2</v>
      </c>
      <c r="AF77" s="68">
        <f t="shared" si="73"/>
        <v>-4.399999999998272E-2</v>
      </c>
      <c r="AG77" s="68">
        <f t="shared" si="69"/>
        <v>-9.3000000000017735E-2</v>
      </c>
      <c r="AH77" s="68">
        <f t="shared" si="62"/>
        <v>-2.4000000000000909E-2</v>
      </c>
      <c r="AI77" s="67">
        <f t="shared" si="74"/>
        <v>-3.7250000000000227E-2</v>
      </c>
      <c r="AJ77" s="68">
        <f t="shared" si="67"/>
        <v>-7.6999999999998181E-2</v>
      </c>
      <c r="AK77"/>
    </row>
    <row r="78" spans="1:37" x14ac:dyDescent="0.25">
      <c r="A78" s="3" t="s">
        <v>41</v>
      </c>
      <c r="B78" s="66">
        <v>2143813.2919999999</v>
      </c>
      <c r="C78" s="66">
        <v>6133818.6600000001</v>
      </c>
      <c r="D78" s="66">
        <v>233.31899999999999</v>
      </c>
      <c r="E78" s="6" t="s">
        <v>42</v>
      </c>
      <c r="F78" s="30"/>
      <c r="G78" s="30"/>
      <c r="H78" s="30"/>
      <c r="I78" s="30"/>
      <c r="J78" s="30">
        <v>233.785</v>
      </c>
      <c r="K78" s="30">
        <v>233.55799999999999</v>
      </c>
      <c r="L78" s="30">
        <v>233.69300000000001</v>
      </c>
      <c r="M78" s="56">
        <v>233.54599999999999</v>
      </c>
      <c r="N78" s="54">
        <v>233.315</v>
      </c>
      <c r="O78" s="70">
        <v>233.44300000000001</v>
      </c>
      <c r="P78" s="66">
        <v>233.21799999999999</v>
      </c>
      <c r="Q78" s="66">
        <v>233.422</v>
      </c>
      <c r="R78" s="66">
        <v>233.43</v>
      </c>
      <c r="S78" s="66">
        <v>233.506</v>
      </c>
      <c r="T78" s="66">
        <v>233.31899999999999</v>
      </c>
      <c r="U78" s="30"/>
      <c r="V78" s="30"/>
      <c r="W78" s="32">
        <f t="shared" si="70"/>
        <v>-9.1999999999984539E-2</v>
      </c>
      <c r="X78" s="55">
        <f t="shared" si="71"/>
        <v>-0.37800000000001432</v>
      </c>
      <c r="Y78" s="68">
        <f t="shared" si="57"/>
        <v>-9.7000000000008413E-2</v>
      </c>
      <c r="Z78" s="68">
        <f t="shared" si="68"/>
        <v>0.21200000000001751</v>
      </c>
      <c r="AA78" s="68">
        <f t="shared" si="66"/>
        <v>-0.11100000000001842</v>
      </c>
      <c r="AB78" s="88">
        <f t="shared" si="75"/>
        <v>-9.3200000000001643E-2</v>
      </c>
      <c r="AC78" s="31"/>
      <c r="AD78" s="31"/>
      <c r="AE78" s="32">
        <f t="shared" si="72"/>
        <v>-1.2000000000000455E-2</v>
      </c>
      <c r="AF78" s="68">
        <f t="shared" si="73"/>
        <v>-0.10299999999998022</v>
      </c>
      <c r="AG78" s="68">
        <f t="shared" si="69"/>
        <v>-2.1000000000015007E-2</v>
      </c>
      <c r="AH78" s="68">
        <f t="shared" si="62"/>
        <v>8.4000000000003183E-2</v>
      </c>
      <c r="AI78" s="67">
        <f t="shared" si="74"/>
        <v>-1.2999999999998124E-2</v>
      </c>
      <c r="AJ78" s="68">
        <f t="shared" si="67"/>
        <v>-0.18700000000001182</v>
      </c>
      <c r="AK78"/>
    </row>
    <row r="79" spans="1:37" x14ac:dyDescent="0.25">
      <c r="A79" s="3" t="s">
        <v>43</v>
      </c>
      <c r="B79" s="66">
        <v>2143787.7880000002</v>
      </c>
      <c r="C79" s="66">
        <v>6458478.4359999998</v>
      </c>
      <c r="D79" s="66">
        <v>506.64800000000002</v>
      </c>
      <c r="E79" s="6" t="s">
        <v>80</v>
      </c>
      <c r="F79" s="30"/>
      <c r="G79" s="30"/>
      <c r="H79" s="30"/>
      <c r="I79" s="30"/>
      <c r="J79" s="30">
        <v>506.73200000000003</v>
      </c>
      <c r="K79" s="30">
        <v>506.84199999999998</v>
      </c>
      <c r="L79" s="30">
        <v>506.654</v>
      </c>
      <c r="M79" s="56">
        <v>507.14600000000002</v>
      </c>
      <c r="N79" s="54">
        <v>506.87299999999999</v>
      </c>
      <c r="O79" s="66">
        <v>506.88799999999998</v>
      </c>
      <c r="P79" s="66">
        <v>506.81099999999998</v>
      </c>
      <c r="Q79" s="66">
        <v>506.92700000000002</v>
      </c>
      <c r="R79" s="66">
        <v>506.86</v>
      </c>
      <c r="S79" s="66">
        <v>506.95400000000001</v>
      </c>
      <c r="T79" s="66">
        <v>506.64800000000002</v>
      </c>
      <c r="U79" s="30"/>
      <c r="V79" s="30"/>
      <c r="W79" s="32">
        <f t="shared" si="70"/>
        <v>-7.8000000000031378E-2</v>
      </c>
      <c r="X79" s="55">
        <f t="shared" si="71"/>
        <v>0.21899999999999409</v>
      </c>
      <c r="Y79" s="68">
        <f t="shared" ref="Y79:Y81" si="76">P79-N79</f>
        <v>-6.2000000000011823E-2</v>
      </c>
      <c r="Z79" s="68">
        <f t="shared" si="68"/>
        <v>4.9000000000035016E-2</v>
      </c>
      <c r="AA79" s="68">
        <f t="shared" si="66"/>
        <v>-0.21199999999998909</v>
      </c>
      <c r="AB79" s="88">
        <f t="shared" si="75"/>
        <v>-1.6800000000000637E-2</v>
      </c>
      <c r="AC79" s="31"/>
      <c r="AD79" s="31"/>
      <c r="AE79" s="32">
        <f t="shared" si="72"/>
        <v>0.30400000000003047</v>
      </c>
      <c r="AF79" s="68">
        <f t="shared" si="73"/>
        <v>-0.2580000000000382</v>
      </c>
      <c r="AG79" s="68">
        <f t="shared" si="69"/>
        <v>3.900000000004411E-2</v>
      </c>
      <c r="AH79" s="68">
        <f t="shared" si="62"/>
        <v>2.6999999999986812E-2</v>
      </c>
      <c r="AI79" s="67">
        <f t="shared" si="74"/>
        <v>2.8000000000005798E-2</v>
      </c>
      <c r="AJ79" s="68">
        <f t="shared" si="67"/>
        <v>-0.30599999999998317</v>
      </c>
      <c r="AK79"/>
    </row>
    <row r="80" spans="1:37" x14ac:dyDescent="0.25">
      <c r="A80" s="3" t="s">
        <v>44</v>
      </c>
      <c r="B80" s="66">
        <v>2172507.7000000002</v>
      </c>
      <c r="C80" s="66">
        <v>6031179.3660000004</v>
      </c>
      <c r="D80" s="66">
        <v>704.59799999999996</v>
      </c>
      <c r="E80" s="6" t="s">
        <v>45</v>
      </c>
      <c r="F80" s="30"/>
      <c r="G80" s="30"/>
      <c r="H80" s="30"/>
      <c r="I80" s="30"/>
      <c r="J80" s="30">
        <v>704.625</v>
      </c>
      <c r="K80" s="30">
        <v>704.49699999999996</v>
      </c>
      <c r="L80" s="30">
        <v>704.80899999999997</v>
      </c>
      <c r="M80" s="56">
        <v>704.64700000000005</v>
      </c>
      <c r="N80" s="54">
        <v>704.55899999999997</v>
      </c>
      <c r="O80" s="70">
        <v>704.75599999999997</v>
      </c>
      <c r="P80" s="66">
        <v>704.58799999999997</v>
      </c>
      <c r="Q80" s="66">
        <v>704.71400000000006</v>
      </c>
      <c r="R80" s="66">
        <v>704.62</v>
      </c>
      <c r="S80" s="66">
        <v>704.70899999999995</v>
      </c>
      <c r="T80" s="66">
        <v>704.59799999999996</v>
      </c>
      <c r="U80" s="30"/>
      <c r="V80" s="30"/>
      <c r="W80" s="32">
        <f t="shared" si="70"/>
        <v>0.18399999999996908</v>
      </c>
      <c r="X80" s="55">
        <f t="shared" si="71"/>
        <v>-0.25</v>
      </c>
      <c r="Y80" s="68">
        <f t="shared" si="76"/>
        <v>2.8999999999996362E-2</v>
      </c>
      <c r="Z80" s="68">
        <f t="shared" si="68"/>
        <v>3.2000000000039108E-2</v>
      </c>
      <c r="AA80" s="68">
        <f t="shared" si="66"/>
        <v>-2.2000000000048203E-2</v>
      </c>
      <c r="AB80" s="88">
        <f t="shared" si="75"/>
        <v>-5.4000000000087311E-3</v>
      </c>
      <c r="AC80" s="31"/>
      <c r="AD80" s="31"/>
      <c r="AE80" s="32">
        <f t="shared" si="72"/>
        <v>0.15000000000009095</v>
      </c>
      <c r="AF80" s="68">
        <f t="shared" si="73"/>
        <v>0.1089999999999236</v>
      </c>
      <c r="AG80" s="68">
        <f t="shared" si="69"/>
        <v>-4.1999999999916326E-2</v>
      </c>
      <c r="AH80" s="68">
        <f t="shared" si="62"/>
        <v>-5.0000000001091394E-3</v>
      </c>
      <c r="AI80" s="67">
        <f t="shared" si="74"/>
        <v>5.2999999999997272E-2</v>
      </c>
      <c r="AJ80" s="68">
        <f t="shared" si="67"/>
        <v>-0.11099999999999</v>
      </c>
      <c r="AK80"/>
    </row>
    <row r="81" spans="1:39" x14ac:dyDescent="0.25">
      <c r="A81" s="3" t="s">
        <v>46</v>
      </c>
      <c r="B81" s="66">
        <v>2082514.7830000001</v>
      </c>
      <c r="C81" s="66">
        <v>6102978.8679999998</v>
      </c>
      <c r="D81" s="66">
        <v>1103.6600000000001</v>
      </c>
      <c r="E81" s="6" t="s">
        <v>47</v>
      </c>
      <c r="F81" s="30"/>
      <c r="G81" s="30"/>
      <c r="H81" s="30"/>
      <c r="I81" s="30"/>
      <c r="J81" s="30">
        <v>1103.636</v>
      </c>
      <c r="K81" s="30">
        <v>1103.492</v>
      </c>
      <c r="L81" s="30">
        <v>1103.6320000000001</v>
      </c>
      <c r="M81" s="56">
        <v>1103.691</v>
      </c>
      <c r="N81" s="54">
        <v>1103.568</v>
      </c>
      <c r="O81" s="66">
        <v>1103.854</v>
      </c>
      <c r="P81" s="66">
        <v>1103.665</v>
      </c>
      <c r="Q81" s="66">
        <v>1103.825</v>
      </c>
      <c r="R81" s="66">
        <v>1103.5999999999999</v>
      </c>
      <c r="S81" s="66">
        <v>1103.7840000000001</v>
      </c>
      <c r="T81" s="66">
        <v>1103.6600000000001</v>
      </c>
      <c r="U81" s="30"/>
      <c r="V81" s="30"/>
      <c r="W81" s="32">
        <f t="shared" si="70"/>
        <v>-3.9999999999054126E-3</v>
      </c>
      <c r="X81" s="55">
        <f t="shared" si="71"/>
        <v>-6.4000000000078217E-2</v>
      </c>
      <c r="Y81" s="68">
        <f t="shared" si="76"/>
        <v>9.6999999999979991E-2</v>
      </c>
      <c r="Z81" s="68">
        <f t="shared" si="68"/>
        <v>-6.500000000005457E-2</v>
      </c>
      <c r="AA81" s="68">
        <f t="shared" si="66"/>
        <v>6.0000000000172804E-2</v>
      </c>
      <c r="AB81" s="88">
        <f t="shared" si="75"/>
        <v>4.8000000000229196E-3</v>
      </c>
      <c r="AC81" s="31"/>
      <c r="AD81" s="31"/>
      <c r="AE81" s="32">
        <f t="shared" si="72"/>
        <v>0.19900000000006912</v>
      </c>
      <c r="AF81" s="68">
        <f t="shared" si="73"/>
        <v>0.16300000000001091</v>
      </c>
      <c r="AG81" s="68">
        <f t="shared" si="69"/>
        <v>-2.8999999999996362E-2</v>
      </c>
      <c r="AH81" s="68">
        <f t="shared" si="62"/>
        <v>-4.0999999999939973E-2</v>
      </c>
      <c r="AI81" s="67">
        <f t="shared" si="74"/>
        <v>7.3000000000035925E-2</v>
      </c>
      <c r="AJ81" s="68">
        <f t="shared" si="67"/>
        <v>-0.12400000000002365</v>
      </c>
      <c r="AK81"/>
    </row>
    <row r="82" spans="1:39" s="84" customFormat="1" x14ac:dyDescent="0.25">
      <c r="A82" s="76" t="s">
        <v>99</v>
      </c>
      <c r="B82" s="66">
        <v>2343309.1710000001</v>
      </c>
      <c r="C82" s="66">
        <v>5956829.318</v>
      </c>
      <c r="D82" s="66">
        <v>183.262</v>
      </c>
      <c r="E82" s="78" t="s">
        <v>48</v>
      </c>
      <c r="F82" s="77"/>
      <c r="G82" s="77"/>
      <c r="H82" s="77"/>
      <c r="I82" s="77"/>
      <c r="J82" s="77">
        <v>183.255</v>
      </c>
      <c r="K82" s="77">
        <v>183.477</v>
      </c>
      <c r="L82" s="77">
        <v>183.39099999999999</v>
      </c>
      <c r="M82" s="89">
        <v>183.34</v>
      </c>
      <c r="N82" s="77">
        <v>183.29400000000001</v>
      </c>
      <c r="O82" s="89">
        <v>183.19499999999999</v>
      </c>
      <c r="P82" s="77"/>
      <c r="Q82" s="66">
        <v>183.32400000000001</v>
      </c>
      <c r="R82" s="66">
        <v>183.31</v>
      </c>
      <c r="S82" s="66">
        <v>183.137</v>
      </c>
      <c r="T82" s="66">
        <v>183.262</v>
      </c>
      <c r="U82" s="77"/>
      <c r="V82" s="77"/>
      <c r="W82" s="86">
        <f t="shared" si="70"/>
        <v>0.13599999999999568</v>
      </c>
      <c r="X82" s="86">
        <f t="shared" si="71"/>
        <v>-9.6999999999979991E-2</v>
      </c>
      <c r="Y82" s="86"/>
      <c r="Z82" s="68" t="s">
        <v>103</v>
      </c>
      <c r="AA82" s="68">
        <f t="shared" si="66"/>
        <v>-4.8000000000001819E-2</v>
      </c>
      <c r="AB82" s="88">
        <f t="shared" si="75"/>
        <v>1.4000000000010005E-3</v>
      </c>
      <c r="AC82" s="88"/>
      <c r="AD82" s="88"/>
      <c r="AE82" s="86">
        <f t="shared" si="72"/>
        <v>-0.13700000000000045</v>
      </c>
      <c r="AF82" s="86">
        <f t="shared" si="73"/>
        <v>-0.14500000000001023</v>
      </c>
      <c r="AG82" s="68">
        <f t="shared" si="69"/>
        <v>0.1290000000000191</v>
      </c>
      <c r="AH82" s="68">
        <f t="shared" si="62"/>
        <v>-0.18700000000001182</v>
      </c>
      <c r="AI82" s="67">
        <f t="shared" si="74"/>
        <v>-8.5000000000000853E-2</v>
      </c>
      <c r="AJ82" s="68">
        <f t="shared" si="67"/>
        <v>0.125</v>
      </c>
    </row>
    <row r="83" spans="1:39" x14ac:dyDescent="0.25">
      <c r="AJ83"/>
      <c r="AK83"/>
    </row>
    <row r="84" spans="1:39" s="22" customFormat="1" x14ac:dyDescent="0.25">
      <c r="A84" s="12">
        <v>-0.15</v>
      </c>
      <c r="B84" s="22" t="s">
        <v>95</v>
      </c>
      <c r="M84" s="46"/>
      <c r="N84" s="52"/>
      <c r="O84" s="64"/>
      <c r="P84" s="64"/>
      <c r="Q84" s="64"/>
      <c r="R84" s="64"/>
      <c r="S84" s="64"/>
      <c r="T84" s="64"/>
      <c r="Y84" s="64"/>
      <c r="Z84" s="64"/>
      <c r="AA84" s="64"/>
      <c r="AB84" s="53"/>
      <c r="AC84" s="48"/>
      <c r="AE84" s="46"/>
      <c r="AF84" s="64"/>
      <c r="AG84" s="64"/>
      <c r="AH84" s="64"/>
      <c r="AI84" s="48"/>
    </row>
    <row r="85" spans="1:39" s="22" customFormat="1" x14ac:dyDescent="0.25">
      <c r="A85" s="2"/>
      <c r="E85" s="1"/>
      <c r="M85" s="46"/>
      <c r="N85" s="52"/>
      <c r="O85" s="64"/>
      <c r="P85" s="64"/>
      <c r="Q85" s="64"/>
      <c r="R85" s="64"/>
      <c r="S85" s="64"/>
      <c r="T85" s="64"/>
      <c r="Y85" s="64"/>
      <c r="Z85" s="64"/>
      <c r="AA85" s="64"/>
      <c r="AB85" s="53"/>
      <c r="AC85" s="48"/>
      <c r="AE85" s="46"/>
      <c r="AF85" s="64"/>
      <c r="AG85" s="64"/>
      <c r="AH85" s="64"/>
      <c r="AI85" s="48"/>
      <c r="AJ85" s="7"/>
      <c r="AK85" s="8"/>
      <c r="AL85" s="8"/>
      <c r="AM85" s="7"/>
    </row>
    <row r="86" spans="1:39" s="22" customFormat="1" x14ac:dyDescent="0.25">
      <c r="A86" s="19"/>
      <c r="B86" s="64" t="s">
        <v>113</v>
      </c>
      <c r="M86" s="46"/>
      <c r="N86" s="52"/>
      <c r="O86" s="64"/>
      <c r="P86" s="64"/>
      <c r="Q86" s="64"/>
      <c r="R86" s="64"/>
      <c r="S86" s="64"/>
      <c r="T86" s="64"/>
      <c r="Y86" s="64"/>
      <c r="Z86" s="64"/>
      <c r="AA86" s="64"/>
      <c r="AB86" s="53"/>
      <c r="AC86" s="48"/>
      <c r="AD86" s="21"/>
      <c r="AE86" s="21"/>
      <c r="AF86" s="21"/>
      <c r="AG86" s="21"/>
      <c r="AH86" s="21"/>
      <c r="AI86" s="21"/>
    </row>
    <row r="87" spans="1:39" s="22" customFormat="1" x14ac:dyDescent="0.25">
      <c r="A87" s="2"/>
      <c r="B87" s="38" t="s">
        <v>89</v>
      </c>
      <c r="M87" s="46"/>
      <c r="N87" s="52"/>
      <c r="O87" s="64"/>
      <c r="P87" s="64"/>
      <c r="Q87" s="64"/>
      <c r="R87" s="64"/>
      <c r="S87" s="64"/>
      <c r="T87" s="64"/>
      <c r="Y87" s="64"/>
      <c r="Z87" s="64"/>
      <c r="AA87" s="64"/>
      <c r="AB87" s="53"/>
      <c r="AC87" s="48"/>
      <c r="AE87" s="46"/>
      <c r="AF87" s="64"/>
      <c r="AG87" s="64"/>
      <c r="AH87" s="64"/>
      <c r="AI87" s="48"/>
    </row>
    <row r="88" spans="1:39" s="64" customFormat="1" x14ac:dyDescent="0.25">
      <c r="A88" s="2"/>
      <c r="B88" s="72" t="s">
        <v>118</v>
      </c>
    </row>
    <row r="89" spans="1:39" s="22" customFormat="1" x14ac:dyDescent="0.25">
      <c r="A89" s="2"/>
      <c r="B89" s="38" t="s">
        <v>90</v>
      </c>
      <c r="M89" s="46"/>
      <c r="N89" s="52"/>
      <c r="O89" s="64"/>
      <c r="P89" s="64"/>
      <c r="Q89" s="64"/>
      <c r="R89" s="64"/>
      <c r="S89" s="64"/>
      <c r="T89" s="64"/>
      <c r="Y89" s="64"/>
      <c r="Z89" s="64"/>
      <c r="AA89" s="64"/>
      <c r="AB89" s="53"/>
      <c r="AC89" s="48"/>
      <c r="AE89" s="46"/>
      <c r="AF89" s="64"/>
      <c r="AG89" s="64"/>
      <c r="AH89" s="64"/>
      <c r="AI89" s="48"/>
    </row>
    <row r="90" spans="1:39" s="22" customFormat="1" x14ac:dyDescent="0.25">
      <c r="A90" s="2"/>
      <c r="B90" s="38" t="s">
        <v>91</v>
      </c>
      <c r="M90" s="46"/>
      <c r="N90" s="52"/>
      <c r="O90" s="64"/>
      <c r="P90" s="64"/>
      <c r="Q90" s="64"/>
      <c r="R90" s="64"/>
      <c r="S90" s="64"/>
      <c r="T90" s="64"/>
      <c r="Y90" s="64"/>
      <c r="Z90" s="64"/>
      <c r="AA90" s="64"/>
      <c r="AB90" s="53"/>
      <c r="AC90" s="48"/>
      <c r="AE90" s="46"/>
      <c r="AF90" s="64"/>
      <c r="AG90" s="64"/>
      <c r="AH90" s="64"/>
      <c r="AI90" s="48"/>
    </row>
    <row r="91" spans="1:39" s="22" customFormat="1" x14ac:dyDescent="0.25">
      <c r="A91" s="2"/>
      <c r="B91" s="38" t="s">
        <v>92</v>
      </c>
      <c r="M91" s="46"/>
      <c r="N91" s="52"/>
      <c r="O91" s="64"/>
      <c r="P91" s="64"/>
      <c r="Q91" s="64"/>
      <c r="R91" s="64"/>
      <c r="S91" s="64"/>
      <c r="T91" s="64"/>
      <c r="Y91" s="64"/>
      <c r="Z91" s="64"/>
      <c r="AA91" s="64"/>
      <c r="AB91" s="53"/>
      <c r="AC91" s="48"/>
      <c r="AE91" s="46"/>
      <c r="AF91" s="64"/>
      <c r="AG91" s="64"/>
      <c r="AH91" s="64"/>
      <c r="AI91" s="48"/>
    </row>
    <row r="92" spans="1:39" s="64" customFormat="1" x14ac:dyDescent="0.25">
      <c r="A92" s="2"/>
      <c r="B92" s="72" t="s">
        <v>111</v>
      </c>
    </row>
    <row r="93" spans="1:39" x14ac:dyDescent="0.25">
      <c r="AJ93"/>
      <c r="AK93"/>
    </row>
    <row r="94" spans="1:39" x14ac:dyDescent="0.25">
      <c r="A94" s="61"/>
      <c r="B94" s="57" t="s">
        <v>97</v>
      </c>
      <c r="AJ94"/>
      <c r="AK94"/>
    </row>
    <row r="95" spans="1:39" x14ac:dyDescent="0.25">
      <c r="AJ95"/>
      <c r="AK95"/>
    </row>
    <row r="96" spans="1:39" x14ac:dyDescent="0.25">
      <c r="A96" s="90"/>
      <c r="B96" s="72" t="s">
        <v>114</v>
      </c>
      <c r="C96" s="64"/>
      <c r="AJ96"/>
      <c r="AK96"/>
    </row>
    <row r="97" spans="36:37" x14ac:dyDescent="0.25">
      <c r="AJ97"/>
      <c r="AK97"/>
    </row>
    <row r="98" spans="36:37" x14ac:dyDescent="0.25">
      <c r="AJ98"/>
      <c r="AK98"/>
    </row>
    <row r="99" spans="36:37" x14ac:dyDescent="0.25">
      <c r="AJ99"/>
      <c r="AK99"/>
    </row>
    <row r="100" spans="36:37" x14ac:dyDescent="0.25">
      <c r="AJ100"/>
      <c r="AK100"/>
    </row>
    <row r="101" spans="36:37" x14ac:dyDescent="0.25">
      <c r="AJ101"/>
      <c r="AK101"/>
    </row>
    <row r="102" spans="36:37" x14ac:dyDescent="0.25">
      <c r="AJ102"/>
      <c r="AK102"/>
    </row>
    <row r="103" spans="36:37" x14ac:dyDescent="0.25">
      <c r="AJ103"/>
      <c r="AK103"/>
    </row>
    <row r="104" spans="36:37" x14ac:dyDescent="0.25">
      <c r="AJ104"/>
      <c r="AK104"/>
    </row>
    <row r="105" spans="36:37" x14ac:dyDescent="0.25">
      <c r="AJ105"/>
      <c r="AK105"/>
    </row>
    <row r="106" spans="36:37" x14ac:dyDescent="0.25">
      <c r="AJ106"/>
      <c r="AK106"/>
    </row>
    <row r="107" spans="36:37" x14ac:dyDescent="0.25">
      <c r="AJ107"/>
      <c r="AK107"/>
    </row>
    <row r="108" spans="36:37" x14ac:dyDescent="0.25">
      <c r="AJ108"/>
      <c r="AK108"/>
    </row>
    <row r="109" spans="36:37" x14ac:dyDescent="0.25">
      <c r="AJ109"/>
      <c r="AK109"/>
    </row>
    <row r="110" spans="36:37" x14ac:dyDescent="0.25">
      <c r="AJ110"/>
      <c r="AK110"/>
    </row>
    <row r="111" spans="36:37" x14ac:dyDescent="0.25">
      <c r="AJ111"/>
      <c r="AK111"/>
    </row>
    <row r="112" spans="36:37" x14ac:dyDescent="0.25">
      <c r="AJ112"/>
      <c r="AK112"/>
    </row>
    <row r="113" spans="36:37" x14ac:dyDescent="0.25">
      <c r="AJ113"/>
      <c r="AK113"/>
    </row>
    <row r="114" spans="36:37" x14ac:dyDescent="0.25">
      <c r="AJ114"/>
      <c r="AK114"/>
    </row>
    <row r="115" spans="36:37" x14ac:dyDescent="0.25">
      <c r="AJ115"/>
      <c r="AK115"/>
    </row>
    <row r="116" spans="36:37" x14ac:dyDescent="0.25">
      <c r="AJ116"/>
      <c r="AK116"/>
    </row>
    <row r="117" spans="36:37" x14ac:dyDescent="0.25">
      <c r="AJ117"/>
      <c r="AK117"/>
    </row>
    <row r="118" spans="36:37" x14ac:dyDescent="0.25">
      <c r="AJ118"/>
      <c r="AK118"/>
    </row>
    <row r="119" spans="36:37" x14ac:dyDescent="0.25">
      <c r="AJ119"/>
      <c r="AK119"/>
    </row>
  </sheetData>
  <mergeCells count="11">
    <mergeCell ref="B25:D25"/>
    <mergeCell ref="B28:D28"/>
    <mergeCell ref="B33:D33"/>
    <mergeCell ref="A1:AD1"/>
    <mergeCell ref="A2:AD2"/>
    <mergeCell ref="F3:L3"/>
    <mergeCell ref="B4:C4"/>
    <mergeCell ref="B3:D3"/>
    <mergeCell ref="AC3:AI3"/>
    <mergeCell ref="U3:AB3"/>
    <mergeCell ref="F4:T4"/>
  </mergeCells>
  <pageMargins left="0.25" right="0.25" top="0.5" bottom="0.5" header="0.3" footer="0.3"/>
  <pageSetup paperSize="3" scale="51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Const Adj</vt:lpstr>
      <vt:lpstr>Free Adj</vt:lpstr>
      <vt:lpstr>'Const Adj'!Print_Area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MMorberg</cp:lastModifiedBy>
  <cp:lastPrinted>2019-01-04T18:38:52Z</cp:lastPrinted>
  <dcterms:created xsi:type="dcterms:W3CDTF">2014-07-10T16:04:01Z</dcterms:created>
  <dcterms:modified xsi:type="dcterms:W3CDTF">2019-01-17T22:28:18Z</dcterms:modified>
</cp:coreProperties>
</file>